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795" activeTab="2"/>
  </bookViews>
  <sheets>
    <sheet name="PL 3 - TT thu" sheetId="1" r:id="rId1"/>
    <sheet name="PL 1 - TT Thu NS" sheetId="2" r:id="rId2"/>
    <sheet name="thu NQ" sheetId="3" r:id="rId3"/>
    <sheet name="PL 4 - TT chi" sheetId="4" r:id="rId4"/>
    <sheet name="PL 2 - TT Chi NS" sheetId="5" r:id="rId5"/>
    <sheet name="Chi NQ" sheetId="6" r:id="rId6"/>
    <sheet name="00000000" sheetId="7" state="veryHidden" r:id="rId7"/>
  </sheets>
  <definedNames>
    <definedName name="_Fill" hidden="1">#REF!</definedName>
    <definedName name="HM">#REF!</definedName>
    <definedName name="_xlnm.Print_Titles" localSheetId="5">'Chi NQ'!$7:$10</definedName>
    <definedName name="_xlnm.Print_Titles" localSheetId="1">'PL 1 - TT Thu NS'!$6:$9</definedName>
    <definedName name="_xlnm.Print_Titles" localSheetId="4">'PL 2 - TT Chi NS'!$7:$9</definedName>
    <definedName name="_xlnm.Print_Titles" localSheetId="0">'PL 3 - TT thu'!$7:$10</definedName>
    <definedName name="_xlnm.Print_Titles" localSheetId="3">'PL 4 - TT chi'!$7:$10</definedName>
    <definedName name="_xlnm.Print_Titles" localSheetId="2">'thu NQ'!$7:$10</definedName>
  </definedNames>
  <calcPr fullCalcOnLoad="1"/>
</workbook>
</file>

<file path=xl/sharedStrings.xml><?xml version="1.0" encoding="utf-8"?>
<sst xmlns="http://schemas.openxmlformats.org/spreadsheetml/2006/main" count="511" uniqueCount="169">
  <si>
    <t>NỘI DUNG</t>
  </si>
  <si>
    <t>Phụ lục 01</t>
  </si>
  <si>
    <t>NHIỆM VỤ THU NGÂN SÁCH NHÀ NƯỚC 2017 TỈNH AN GIANG</t>
  </si>
  <si>
    <t>PHÂN THEO CẤP NGÂN SÁCH</t>
  </si>
  <si>
    <t>Đơn vị tính : triệu đồng</t>
  </si>
  <si>
    <t>BỘ TÀI CHÍNH GIAO</t>
  </si>
  <si>
    <t>HĐND TỈNH GIAO</t>
  </si>
  <si>
    <t>Chia ra các cấp ngân sách</t>
  </si>
  <si>
    <t>Tỉnh</t>
  </si>
  <si>
    <t>Huyện</t>
  </si>
  <si>
    <t>Xã</t>
  </si>
  <si>
    <t>3 = 4+5+6</t>
  </si>
  <si>
    <t>TỔNG THU NSNN TỪ KINH TẾ ĐỊA BÀN (A+B)</t>
  </si>
  <si>
    <t>B. THU NỘI ĐỊA</t>
  </si>
  <si>
    <t xml:space="preserve"> I. Thu cân đối ngân sách</t>
  </si>
  <si>
    <t xml:space="preserve">  Không kể tiền sử dụng đất</t>
  </si>
  <si>
    <t xml:space="preserve">  1.Thu từ XNQD trung ương</t>
  </si>
  <si>
    <t xml:space="preserve">     - Thuế giá trị gia tăng </t>
  </si>
  <si>
    <t xml:space="preserve">     - Thuế thu nhập doanh nghiệp</t>
  </si>
  <si>
    <t xml:space="preserve">     - Thuế tiêu thụ đặc biệt</t>
  </si>
  <si>
    <t xml:space="preserve">     - Thuế tài nguyên</t>
  </si>
  <si>
    <t xml:space="preserve">  2.Thu từ các XNQD địa phương</t>
  </si>
  <si>
    <t xml:space="preserve">  3.Thu từ XNLD với nước ngoài</t>
  </si>
  <si>
    <t xml:space="preserve">     - Tiền thuê mặt đất, mặt nước</t>
  </si>
  <si>
    <t xml:space="preserve">  4.Thuế ngoài quốc doanh</t>
  </si>
  <si>
    <t xml:space="preserve">  5. Lệ phí trước bạ</t>
  </si>
  <si>
    <t xml:space="preserve">  6.Thuế sử dụng đất phi nông nghiệp</t>
  </si>
  <si>
    <t xml:space="preserve">  7.Thuế thu nhập cá nhân</t>
  </si>
  <si>
    <t xml:space="preserve">  8.Thu thuế Bảo vệ môi trường</t>
  </si>
  <si>
    <t xml:space="preserve">     - NS trung ương hưởng 100%</t>
  </si>
  <si>
    <t xml:space="preserve">     - Phân chia NSTW và NSĐP</t>
  </si>
  <si>
    <t xml:space="preserve">  9.Thu phí và lệ phí</t>
  </si>
  <si>
    <t xml:space="preserve">     - Lệ phí môn bài</t>
  </si>
  <si>
    <t xml:space="preserve">     - Phí và lệ phí trung ương</t>
  </si>
  <si>
    <t xml:space="preserve">     - Phí và lệ phí tỉnh</t>
  </si>
  <si>
    <t xml:space="preserve">     - Phí và lệ phí huyện</t>
  </si>
  <si>
    <t xml:space="preserve">     - Phí và lệ phí xã (đò, chợ, khác)</t>
  </si>
  <si>
    <t>10.Thu tiền sử dụng đất</t>
  </si>
  <si>
    <t>11.Thu tiền cho thuê mặt đất mặt nước</t>
  </si>
  <si>
    <t>12. Các khoản thu tại xã</t>
  </si>
  <si>
    <t xml:space="preserve">   - Quỹ đất công ích và hoa lợi công sản khác</t>
  </si>
  <si>
    <t xml:space="preserve">   - Thu phạt VPHC các lĩnh vực khác</t>
  </si>
  <si>
    <t xml:space="preserve">   -  Các khoản khác</t>
  </si>
  <si>
    <t>13.Thu khác</t>
  </si>
  <si>
    <t xml:space="preserve">   - Thu phạt Vi phạm hành chính (VPHC)</t>
  </si>
  <si>
    <t xml:space="preserve">      + TW hưởng</t>
  </si>
  <si>
    <t xml:space="preserve">      + ĐP hưởng</t>
  </si>
  <si>
    <t xml:space="preserve">   - Thu từ hoạt động chống buôn lậu, kinh doanh trái pháp luật</t>
  </si>
  <si>
    <t xml:space="preserve">   - Các khoản khác</t>
  </si>
  <si>
    <t>14. Thu cấp quyền khai thác khoáng sản</t>
  </si>
  <si>
    <t>15. Thu cổ tức, lợi nhuận được chia</t>
  </si>
  <si>
    <t>16. Thu Xổ số kiến thiết</t>
  </si>
  <si>
    <t>II. CÁC KHOẢN THU QL QUA NSNN (Học phí)</t>
  </si>
  <si>
    <t>THU NGÂN SÁCH ĐỊA PHƯƠNG</t>
  </si>
  <si>
    <t xml:space="preserve"> I. THU CÂN ĐỐI NGÂN SÁCH </t>
  </si>
  <si>
    <t xml:space="preserve">    1. Thu ngân sách từ kinh tế địa bàn</t>
  </si>
  <si>
    <t xml:space="preserve">    2. Thu bổ sung  từ ngân sách cấp trên</t>
  </si>
  <si>
    <t xml:space="preserve">     a) Thu bổ sung cân đối</t>
  </si>
  <si>
    <t xml:space="preserve">     b) Thu bổ sung có mục tiêu (BSMT)</t>
  </si>
  <si>
    <t xml:space="preserve">      - Chương trình mục tiêu quốc gia</t>
  </si>
  <si>
    <t xml:space="preserve">       + CT giảm nghèo bền vững</t>
  </si>
  <si>
    <t xml:space="preserve">       + CT xây dựng nông thôn mới     </t>
  </si>
  <si>
    <t xml:space="preserve">      - Các mục tiêu khác</t>
  </si>
  <si>
    <t>BỘI THU NGÂN SÁCH ĐỊA PHƯƠNG</t>
  </si>
  <si>
    <t xml:space="preserve"> Trong đó : + Thu cân đối NSĐP (không kể số BSMT từ NSTW)</t>
  </si>
  <si>
    <t xml:space="preserve">                 + Chi cân đối NSĐP</t>
  </si>
  <si>
    <t>Phụ lục 02</t>
  </si>
  <si>
    <t>TỔNG CHI NGÂN SÁCH ĐỊA PHƯƠNG</t>
  </si>
  <si>
    <t>A. CHI CÂN ĐỐI NGÂN SÁCH</t>
  </si>
  <si>
    <t xml:space="preserve">    I. Chi đầu tư phát triển</t>
  </si>
  <si>
    <t xml:space="preserve">     1. Nguồn vốn tập trung trong nước</t>
  </si>
  <si>
    <t xml:space="preserve">     2. Nguồn thu tiền sử dụng đất</t>
  </si>
  <si>
    <t xml:space="preserve">     3. Nguồn xổ số kiến thiết</t>
  </si>
  <si>
    <t xml:space="preserve">     4. Nguồn mục tiêu từ ngân sách TW</t>
  </si>
  <si>
    <t xml:space="preserve">      a) Nguồn bổ sung có mục tiêu</t>
  </si>
  <si>
    <t xml:space="preserve">        -  Vốn ngoài nước</t>
  </si>
  <si>
    <t xml:space="preserve">        - Vốn trong nước</t>
  </si>
  <si>
    <t xml:space="preserve">      b) Nguồn CT mục tiêu quốc gia</t>
  </si>
  <si>
    <t xml:space="preserve">        - CT giảm nghèo bền vững </t>
  </si>
  <si>
    <t xml:space="preserve">        - CT xây dựng nông thôn mới</t>
  </si>
  <si>
    <t xml:space="preserve">   II. Chi thường xuyên</t>
  </si>
  <si>
    <t xml:space="preserve">    1. Chi sự nghiệp kinh tế</t>
  </si>
  <si>
    <t xml:space="preserve">    - Chi sự nghiệp nông nghiệp</t>
  </si>
  <si>
    <t xml:space="preserve">    - Chi sự nghiệp lâm nghiệp </t>
  </si>
  <si>
    <t xml:space="preserve">    - Chi sự nghiệp thủy lợi</t>
  </si>
  <si>
    <t xml:space="preserve">    - Chi sự nghiệp tài nguyên - địa chính</t>
  </si>
  <si>
    <t xml:space="preserve">    - Chi sự nghiệp giao thông</t>
  </si>
  <si>
    <t xml:space="preserve">    - Chi sự nghiệp kiến thiết thị chính</t>
  </si>
  <si>
    <t xml:space="preserve">    - Chi công tác an toàn giao thông</t>
  </si>
  <si>
    <t xml:space="preserve">    - Chi hỗ trợ bảo vệ và phát triển đất trồng lúa </t>
  </si>
  <si>
    <t xml:space="preserve">    - Chi HĐ các đơn vị sự nghiệp KT</t>
  </si>
  <si>
    <t xml:space="preserve">    - Chi mục tiêu trợ giúp pháp lý QĐ 32</t>
  </si>
  <si>
    <t xml:space="preserve">    - Chi quy hoạch, sự nghiệp kinh tế khác</t>
  </si>
  <si>
    <t xml:space="preserve">    2. Chi sự nghiệp văn xã</t>
  </si>
  <si>
    <t xml:space="preserve">    - Chi sự nghiệp giáo dục và đào tạo</t>
  </si>
  <si>
    <t xml:space="preserve">    - Chi sự nghiệp y tế</t>
  </si>
  <si>
    <t xml:space="preserve">    - Chi sự nghiệp khoa học và công nghệ</t>
  </si>
  <si>
    <t xml:space="preserve">    - Chi sự nghiệp văn hóa</t>
  </si>
  <si>
    <t xml:space="preserve">    - Chi sự nghiệp phát thanh - truyền hình</t>
  </si>
  <si>
    <t xml:space="preserve">    - Chi sự nghiệp thể dục - thể thao</t>
  </si>
  <si>
    <t xml:space="preserve">    - Chi đảm bảo xã hội</t>
  </si>
  <si>
    <t xml:space="preserve">    - Chi sự nghiệp văn xã khác </t>
  </si>
  <si>
    <t xml:space="preserve">    3. Chi quản lý hành chính</t>
  </si>
  <si>
    <t xml:space="preserve">    - Chi quản lý nhà nước</t>
  </si>
  <si>
    <t xml:space="preserve">    - Chi khối Đảng</t>
  </si>
  <si>
    <t xml:space="preserve">    - Chi hỗ trợ hội, đoàn thể</t>
  </si>
  <si>
    <t xml:space="preserve">    - Chi đặc thù QLHC </t>
  </si>
  <si>
    <t xml:space="preserve">        Trong đó : Kinh phí MSSC lớn</t>
  </si>
  <si>
    <t xml:space="preserve">    - Chi QLHC khác </t>
  </si>
  <si>
    <t xml:space="preserve">    4. Chi an ninh, quốc phòng địa phương</t>
  </si>
  <si>
    <t xml:space="preserve">    5. Chi sự nghiệp hoạt động môi trường</t>
  </si>
  <si>
    <t xml:space="preserve">    6. Chi khác ngân sách</t>
  </si>
  <si>
    <t xml:space="preserve">    7. Chi mục tiêu từ ngân sách TW bổ sung</t>
  </si>
  <si>
    <t xml:space="preserve">    - Chương trình mục tiêu quốc gia</t>
  </si>
  <si>
    <t xml:space="preserve">    - Chi mục tiêu vốn ngoài nước (ghi thu, ghi chi)</t>
  </si>
  <si>
    <t xml:space="preserve">   III. Chi bổ sung quỹ dự trữ tài chính</t>
  </si>
  <si>
    <t xml:space="preserve">   IV. Dự phòng ngân sách</t>
  </si>
  <si>
    <t>B. CHI TỪ NGUỒN THU QL QUA NSNN</t>
  </si>
  <si>
    <t xml:space="preserve">     Chi sự nghiệp giáo dục và đào tạo (học phí)</t>
  </si>
  <si>
    <t xml:space="preserve">NGOÀI BẢNG </t>
  </si>
  <si>
    <t xml:space="preserve"> 1. Bội thu NSĐP (a - b)</t>
  </si>
  <si>
    <t xml:space="preserve">   a) Thu NSĐP (không bao gồm thu BSMT từ NSTW)</t>
  </si>
  <si>
    <t xml:space="preserve">   b) Chi cân đối NSĐP </t>
  </si>
  <si>
    <t xml:space="preserve"> 2. Chi trả nợ gốc</t>
  </si>
  <si>
    <t xml:space="preserve">   - Vay trả nợ gốc</t>
  </si>
  <si>
    <t xml:space="preserve">   - Bội thu NSĐP </t>
  </si>
  <si>
    <t xml:space="preserve"> 3. Tổng số vay trong năm</t>
  </si>
  <si>
    <t xml:space="preserve">    - Vay trong nước (CT KCHKM)</t>
  </si>
  <si>
    <t xml:space="preserve">    - Vay từ nguồn CP vay về cho vay lại</t>
  </si>
  <si>
    <t xml:space="preserve"> 4. Tổng mức vay NSĐP theo Luật NSNN</t>
  </si>
  <si>
    <t>Dự toán đề nghị điều chỉnh</t>
  </si>
  <si>
    <t>6=3+4</t>
  </si>
  <si>
    <t xml:space="preserve">    - Chi hoạt động phân giới cấm mốc</t>
  </si>
  <si>
    <t xml:space="preserve">                ĐVT: triệu đồng</t>
  </si>
  <si>
    <t xml:space="preserve">            ĐVT: triệu đồng</t>
  </si>
  <si>
    <t xml:space="preserve">     c) Bổ sung vốn phân giới cắm mốc</t>
  </si>
  <si>
    <t>ĐVT: triệu đồng</t>
  </si>
  <si>
    <t xml:space="preserve">Huyện </t>
  </si>
  <si>
    <t xml:space="preserve">    2. Thu bổ sung từ ngân sách cấp trên</t>
  </si>
  <si>
    <t>Phụ lục 03</t>
  </si>
  <si>
    <t>Phụ lục 04</t>
  </si>
  <si>
    <t>9=7+8+9</t>
  </si>
  <si>
    <t xml:space="preserve"> THEO PHÂN CẤP NGÂN SÁCH</t>
  </si>
  <si>
    <t>NHIỆM VỤ THU NGÂN SÁCH NHÀ NƯỚC TỈNH AN GIANG NĂM 2017</t>
  </si>
  <si>
    <t>NHIỆM VỤ CHI NGÂN SÁCH ĐỊA PHƯƠNG TỈNH AN GIANG NĂM 2017</t>
  </si>
  <si>
    <t>9=10+11+12</t>
  </si>
  <si>
    <t>A.THU TỪ HOẠT ĐỘNG XUẤT, NHẬP KHẨU</t>
  </si>
  <si>
    <t xml:space="preserve">  1. Thuế xuất, nhập khẩu</t>
  </si>
  <si>
    <t xml:space="preserve">  2. Thuế giá trị gia tăng </t>
  </si>
  <si>
    <t>NHIỆM VỤ THU NGÂN SÁCH NHÀ NƯỚC NĂM 2017 TỈNH AN GIANG</t>
  </si>
  <si>
    <t>PHỤ LỤC SỐ 01</t>
  </si>
  <si>
    <t>PHỤ LỤC SỐ 02</t>
  </si>
  <si>
    <t>NHIỆM VỤ CHI NGÂN SÁCH ĐỊA PHƯƠNG NĂM 2017 TỈNH AN GIANG</t>
  </si>
  <si>
    <t xml:space="preserve">(Kèm theo Nghị Quyết số       /NQ-HDND </t>
  </si>
  <si>
    <t xml:space="preserve">     - Thu từ hàng hóa NK (trung ương hưởng 100%)</t>
  </si>
  <si>
    <t xml:space="preserve">     - Thu từ hàng hóa SX trong nước (ĐP hưởng 100%)</t>
  </si>
  <si>
    <t>BỘ TÀI CHÍNH GIAO THEO QĐ 2577/QĐ-BTC</t>
  </si>
  <si>
    <t>HĐND TỈNH GIAO THEO NQ 27/NQ-HĐND</t>
  </si>
  <si>
    <t>Chênh lệch tăng (giảm)</t>
  </si>
  <si>
    <t xml:space="preserve">     - Thu từ hàng hóa nhập khẩu (trung ương hưởng 100%)</t>
  </si>
  <si>
    <t xml:space="preserve">   - Thu từ hoạt động CBL, kinh doanh trái pháp luật</t>
  </si>
  <si>
    <t>Các khoản chênh lệch tăng/giảm</t>
  </si>
  <si>
    <t>Các khoản chênh lệch tăng /giảm</t>
  </si>
  <si>
    <t>ngày 19 tháng 5 năm 2017 của Hội đồng nhân dân tỉnh An Giang)</t>
  </si>
  <si>
    <t>(Kèm theo Nghị quyết số ……../NQ-HĐND</t>
  </si>
  <si>
    <t>(Kèm theo Nghị quyết số          /NQ-HĐND</t>
  </si>
  <si>
    <t xml:space="preserve">(Kèm theo Nghị quyết số          /NQ-HĐND </t>
  </si>
  <si>
    <t xml:space="preserve">(Kèm theo Nghị quyết số         /NQ-HĐND </t>
  </si>
  <si>
    <t>(Kèm theo Nghị Quyết số 05/NQ-HĐND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</si>
</sst>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&quot; ñ&quot;_-;\-* #,##0&quot; ñ&quot;_-;_-* &quot;-&quot;&quot; ñ&quot;_-;_-@_-"/>
    <numFmt numFmtId="165" formatCode="_-* #,##0_ _ñ_-;\-* #,##0_ _ñ_-;_-* &quot;-&quot;_ _ñ_-;_-@_-"/>
    <numFmt numFmtId="166" formatCode="_-* #,##0.00&quot; ñ&quot;_-;\-* #,##0.00&quot; ñ&quot;_-;_-* &quot;-&quot;??&quot; ñ&quot;_-;_-@_-"/>
    <numFmt numFmtId="167" formatCode="_-* #,##0.00_ _ñ_-;\-* #,##0.00_ _ñ_-;_-* &quot;-&quot;??_ _ñ_-;_-@_-"/>
    <numFmt numFmtId="168" formatCode="#,##0;[Red]#,##0"/>
    <numFmt numFmtId="169" formatCode="m/d"/>
    <numFmt numFmtId="170" formatCode="#,##0.00;[Red]#,##0.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#,##0\ &quot;$&quot;_);\(#,##0\ &quot;$&quot;\)"/>
    <numFmt numFmtId="183" formatCode="#,##0\ &quot;$&quot;_);[Red]\(#,##0\ &quot;$&quot;\)"/>
    <numFmt numFmtId="184" formatCode="#,##0.00\ &quot;$&quot;_);\(#,##0.00\ &quot;$&quot;\)"/>
    <numFmt numFmtId="185" formatCode="#,##0.00\ &quot;$&quot;_);[Red]\(#,##0.00\ &quot;$&quot;\)"/>
    <numFmt numFmtId="186" formatCode="_ * #,##0_)\ &quot;$&quot;_ ;_ * \(#,##0\)\ &quot;$&quot;_ ;_ * &quot;-&quot;_)\ &quot;$&quot;_ ;_ @_ "/>
    <numFmt numFmtId="187" formatCode="_ * #,##0_)\ _$_ ;_ * \(#,##0\)\ _$_ ;_ * &quot;-&quot;_)\ _$_ ;_ @_ "/>
    <numFmt numFmtId="188" formatCode="_ * #,##0.00_)\ &quot;$&quot;_ ;_ * \(#,##0.00\)\ &quot;$&quot;_ ;_ * &quot;-&quot;??_)\ &quot;$&quot;_ ;_ @_ "/>
    <numFmt numFmtId="189" formatCode="_ * #,##0.00_)\ _$_ ;_ * \(#,##0.00\)\ _$_ ;_ * &quot;-&quot;??_)\ _$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_ * #,##0.0_)\ _$_ ;_ * \(#,##0.0\)\ _$_ ;_ * &quot;-&quot;??_)\ _$_ ;_ @_ "/>
    <numFmt numFmtId="199" formatCode="_ * #,##0_)\ _$_ ;_ * \(#,##0\)\ _$_ ;_ * &quot;-&quot;??_)\ _$_ ;_ @_ "/>
    <numFmt numFmtId="200" formatCode="_ * #,##0.000_)\ _$_ ;_ * \(#,##0.000\)\ _$_ ;_ * &quot;-&quot;??_)\ _$_ ;_ @_ "/>
    <numFmt numFmtId="201" formatCode="0.000"/>
    <numFmt numFmtId="202" formatCode="&quot;$&quot;#,##0.000"/>
    <numFmt numFmtId="203" formatCode="&quot;\&quot;#,##0;[Red]&quot;\&quot;\-#,##0"/>
    <numFmt numFmtId="204" formatCode="&quot;\&quot;#,##0.00;[Red]&quot;\&quot;\-#,##0.00"/>
    <numFmt numFmtId="205" formatCode="\$#,##0\ ;\(\$#,##0\)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_(* #,##0.000_);_(* \(#,##0.000\);_(* &quot;-&quot;??_);_(@_)"/>
    <numFmt numFmtId="209" formatCode="#,##0.0"/>
    <numFmt numFmtId="210" formatCode="0.0%"/>
    <numFmt numFmtId="211" formatCode="_-&quot;L.&quot;\ * #,##0_-;\-&quot;L.&quot;\ * #,##0_-;_-&quot;L.&quot;\ * &quot;-&quot;_-;_-@_-"/>
    <numFmt numFmtId="212" formatCode="_-&quot;L.&quot;\ * #,##0.00_-;\-&quot;L.&quot;\ * #,##0.00_-;_-&quot;L.&quot;\ * &quot;-&quot;??_-;_-@_-"/>
    <numFmt numFmtId="213" formatCode="#,###;[Red]\-#,###"/>
  </numFmts>
  <fonts count="49">
    <font>
      <sz val="11"/>
      <name val="VNI-Times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2"/>
      <name val="VNI-Times"/>
      <family val="0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2"/>
      <name val=".VnTime"/>
      <family val="2"/>
    </font>
    <font>
      <b/>
      <i/>
      <sz val="12"/>
      <name val="Arial"/>
      <family val="2"/>
    </font>
    <font>
      <i/>
      <sz val="12"/>
      <name val="Times New Roman"/>
      <family val="1"/>
    </font>
    <font>
      <b/>
      <sz val="11"/>
      <name val="VNI-Times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2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5" applyNumberFormat="0" applyFont="0" applyAlignment="0" applyProtection="0"/>
    <xf numFmtId="0" fontId="36" fillId="20" borderId="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24" borderId="8" xfId="63" applyFont="1" applyFill="1" applyBorder="1" applyAlignment="1">
      <alignment horizontal="center" vertical="center"/>
      <protection/>
    </xf>
    <xf numFmtId="3" fontId="6" fillId="24" borderId="9" xfId="65" applyNumberFormat="1" applyFont="1" applyFill="1" applyBorder="1">
      <alignment/>
      <protection/>
    </xf>
    <xf numFmtId="0" fontId="13" fillId="24" borderId="10" xfId="65" applyFont="1" applyFill="1" applyBorder="1">
      <alignment/>
      <protection/>
    </xf>
    <xf numFmtId="3" fontId="6" fillId="24" borderId="10" xfId="65" applyNumberFormat="1" applyFont="1" applyFill="1" applyBorder="1">
      <alignment/>
      <protection/>
    </xf>
    <xf numFmtId="0" fontId="7" fillId="24" borderId="10" xfId="65" applyFont="1" applyFill="1" applyBorder="1">
      <alignment/>
      <protection/>
    </xf>
    <xf numFmtId="3" fontId="7" fillId="24" borderId="10" xfId="65" applyNumberFormat="1" applyFont="1" applyFill="1" applyBorder="1">
      <alignment/>
      <protection/>
    </xf>
    <xf numFmtId="3" fontId="7" fillId="0" borderId="10" xfId="0" applyNumberFormat="1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>
      <alignment/>
    </xf>
    <xf numFmtId="3" fontId="6" fillId="0" borderId="10" xfId="65" applyNumberFormat="1" applyFont="1" applyFill="1" applyBorder="1">
      <alignment/>
      <protection/>
    </xf>
    <xf numFmtId="3" fontId="7" fillId="0" borderId="10" xfId="65" applyNumberFormat="1" applyFont="1" applyFill="1" applyBorder="1">
      <alignment/>
      <protection/>
    </xf>
    <xf numFmtId="0" fontId="0" fillId="0" borderId="0" xfId="0" applyFill="1" applyAlignment="1">
      <alignment/>
    </xf>
    <xf numFmtId="3" fontId="7" fillId="24" borderId="10" xfId="0" applyNumberFormat="1" applyFont="1" applyFill="1" applyBorder="1" applyAlignment="1" applyProtection="1">
      <alignment/>
      <protection hidden="1"/>
    </xf>
    <xf numFmtId="3" fontId="7" fillId="0" borderId="10" xfId="0" applyNumberFormat="1" applyFont="1" applyFill="1" applyBorder="1" applyAlignment="1">
      <alignment/>
    </xf>
    <xf numFmtId="0" fontId="6" fillId="24" borderId="11" xfId="65" applyFont="1" applyFill="1" applyBorder="1" applyAlignment="1">
      <alignment horizontal="center"/>
      <protection/>
    </xf>
    <xf numFmtId="3" fontId="6" fillId="24" borderId="11" xfId="65" applyNumberFormat="1" applyFont="1" applyFill="1" applyBorder="1">
      <alignment/>
      <protection/>
    </xf>
    <xf numFmtId="0" fontId="6" fillId="24" borderId="10" xfId="65" applyFont="1" applyFill="1" applyBorder="1">
      <alignment/>
      <protection/>
    </xf>
    <xf numFmtId="0" fontId="7" fillId="0" borderId="10" xfId="65" applyFont="1" applyFill="1" applyBorder="1">
      <alignment/>
      <protection/>
    </xf>
    <xf numFmtId="0" fontId="7" fillId="24" borderId="12" xfId="65" applyFont="1" applyFill="1" applyBorder="1">
      <alignment/>
      <protection/>
    </xf>
    <xf numFmtId="3" fontId="7" fillId="24" borderId="12" xfId="65" applyNumberFormat="1" applyFont="1" applyFill="1" applyBorder="1">
      <alignment/>
      <protection/>
    </xf>
    <xf numFmtId="0" fontId="6" fillId="24" borderId="10" xfId="65" applyFont="1" applyFill="1" applyBorder="1" applyAlignment="1">
      <alignment horizontal="center"/>
      <protection/>
    </xf>
    <xf numFmtId="0" fontId="7" fillId="24" borderId="13" xfId="65" applyFont="1" applyFill="1" applyBorder="1">
      <alignment/>
      <protection/>
    </xf>
    <xf numFmtId="3" fontId="7" fillId="24" borderId="13" xfId="65" applyNumberFormat="1" applyFont="1" applyFill="1" applyBorder="1">
      <alignment/>
      <protection/>
    </xf>
    <xf numFmtId="44" fontId="7" fillId="24" borderId="0" xfId="46" applyFont="1" applyFill="1" applyAlignment="1">
      <alignment/>
    </xf>
    <xf numFmtId="0" fontId="7" fillId="24" borderId="0" xfId="65" applyFont="1" applyFill="1">
      <alignment/>
      <protection/>
    </xf>
    <xf numFmtId="44" fontId="41" fillId="0" borderId="0" xfId="46" applyFont="1" applyAlignment="1">
      <alignment/>
    </xf>
    <xf numFmtId="3" fontId="16" fillId="24" borderId="0" xfId="65" applyNumberFormat="1" applyFont="1" applyFill="1">
      <alignment/>
      <protection/>
    </xf>
    <xf numFmtId="0" fontId="16" fillId="24" borderId="0" xfId="65" applyFont="1" applyFill="1">
      <alignment/>
      <protection/>
    </xf>
    <xf numFmtId="0" fontId="17" fillId="24" borderId="0" xfId="63" applyFont="1" applyFill="1">
      <alignment/>
      <protection/>
    </xf>
    <xf numFmtId="0" fontId="19" fillId="24" borderId="0" xfId="63" applyFont="1" applyFill="1">
      <alignment/>
      <protection/>
    </xf>
    <xf numFmtId="0" fontId="8" fillId="0" borderId="9" xfId="0" applyFont="1" applyBorder="1" applyAlignment="1">
      <alignment horizontal="center"/>
    </xf>
    <xf numFmtId="3" fontId="8" fillId="0" borderId="9" xfId="0" applyNumberFormat="1" applyFont="1" applyBorder="1" applyAlignment="1">
      <alignment/>
    </xf>
    <xf numFmtId="0" fontId="1" fillId="24" borderId="0" xfId="63" applyFont="1" applyFill="1">
      <alignment/>
      <protection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20" fillId="24" borderId="0" xfId="63" applyFont="1" applyFill="1">
      <alignment/>
      <protection/>
    </xf>
    <xf numFmtId="0" fontId="16" fillId="24" borderId="10" xfId="0" applyFont="1" applyFill="1" applyBorder="1" applyAlignment="1">
      <alignment/>
    </xf>
    <xf numFmtId="213" fontId="16" fillId="0" borderId="10" xfId="62" applyNumberFormat="1" applyFont="1" applyBorder="1" applyAlignment="1">
      <alignment/>
      <protection/>
    </xf>
    <xf numFmtId="0" fontId="22" fillId="24" borderId="0" xfId="63" applyFont="1" applyFill="1">
      <alignment/>
      <protection/>
    </xf>
    <xf numFmtId="0" fontId="4" fillId="24" borderId="0" xfId="63" applyFont="1" applyFill="1">
      <alignment/>
      <protection/>
    </xf>
    <xf numFmtId="3" fontId="16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3" fillId="24" borderId="0" xfId="63" applyFont="1" applyFill="1">
      <alignment/>
      <protection/>
    </xf>
    <xf numFmtId="3" fontId="8" fillId="0" borderId="10" xfId="0" applyNumberFormat="1" applyFont="1" applyBorder="1" applyAlignment="1">
      <alignment/>
    </xf>
    <xf numFmtId="0" fontId="17" fillId="0" borderId="0" xfId="63" applyFont="1" applyFill="1">
      <alignment/>
      <protection/>
    </xf>
    <xf numFmtId="0" fontId="15" fillId="0" borderId="0" xfId="64" applyFont="1" applyFill="1">
      <alignment/>
      <protection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8" fontId="23" fillId="0" borderId="0" xfId="64" applyNumberFormat="1" applyFont="1" applyBorder="1">
      <alignment/>
      <protection/>
    </xf>
    <xf numFmtId="0" fontId="8" fillId="24" borderId="11" xfId="63" applyFont="1" applyFill="1" applyBorder="1" applyAlignment="1">
      <alignment horizontal="center"/>
      <protection/>
    </xf>
    <xf numFmtId="0" fontId="16" fillId="24" borderId="11" xfId="63" applyFont="1" applyFill="1" applyBorder="1">
      <alignment/>
      <protection/>
    </xf>
    <xf numFmtId="0" fontId="17" fillId="24" borderId="11" xfId="63" applyFont="1" applyFill="1" applyBorder="1">
      <alignment/>
      <protection/>
    </xf>
    <xf numFmtId="0" fontId="8" fillId="24" borderId="10" xfId="63" applyFont="1" applyFill="1" applyBorder="1">
      <alignment/>
      <protection/>
    </xf>
    <xf numFmtId="213" fontId="8" fillId="0" borderId="10" xfId="62" applyNumberFormat="1" applyFont="1" applyBorder="1" applyAlignment="1">
      <alignment/>
      <protection/>
    </xf>
    <xf numFmtId="0" fontId="4" fillId="24" borderId="10" xfId="63" applyFont="1" applyFill="1" applyBorder="1">
      <alignment/>
      <protection/>
    </xf>
    <xf numFmtId="0" fontId="16" fillId="24" borderId="10" xfId="63" applyFont="1" applyFill="1" applyBorder="1">
      <alignment/>
      <protection/>
    </xf>
    <xf numFmtId="213" fontId="16" fillId="24" borderId="10" xfId="63" applyNumberFormat="1" applyFont="1" applyFill="1" applyBorder="1">
      <alignment/>
      <protection/>
    </xf>
    <xf numFmtId="0" fontId="17" fillId="24" borderId="10" xfId="63" applyFont="1" applyFill="1" applyBorder="1">
      <alignment/>
      <protection/>
    </xf>
    <xf numFmtId="213" fontId="8" fillId="0" borderId="12" xfId="62" applyNumberFormat="1" applyFont="1" applyBorder="1" applyAlignment="1">
      <alignment/>
      <protection/>
    </xf>
    <xf numFmtId="0" fontId="17" fillId="24" borderId="12" xfId="63" applyFont="1" applyFill="1" applyBorder="1">
      <alignment/>
      <protection/>
    </xf>
    <xf numFmtId="213" fontId="16" fillId="0" borderId="12" xfId="62" applyNumberFormat="1" applyFont="1" applyBorder="1" applyAlignment="1">
      <alignment/>
      <protection/>
    </xf>
    <xf numFmtId="213" fontId="8" fillId="24" borderId="12" xfId="63" applyNumberFormat="1" applyFont="1" applyFill="1" applyBorder="1">
      <alignment/>
      <protection/>
    </xf>
    <xf numFmtId="0" fontId="16" fillId="24" borderId="12" xfId="63" applyFont="1" applyFill="1" applyBorder="1">
      <alignment/>
      <protection/>
    </xf>
    <xf numFmtId="213" fontId="16" fillId="24" borderId="12" xfId="63" applyNumberFormat="1" applyFont="1" applyFill="1" applyBorder="1">
      <alignment/>
      <protection/>
    </xf>
    <xf numFmtId="0" fontId="8" fillId="24" borderId="13" xfId="63" applyFont="1" applyFill="1" applyBorder="1">
      <alignment/>
      <protection/>
    </xf>
    <xf numFmtId="213" fontId="8" fillId="24" borderId="13" xfId="63" applyNumberFormat="1" applyFont="1" applyFill="1" applyBorder="1">
      <alignment/>
      <protection/>
    </xf>
    <xf numFmtId="213" fontId="44" fillId="24" borderId="13" xfId="63" applyNumberFormat="1" applyFont="1" applyFill="1" applyBorder="1">
      <alignment/>
      <protection/>
    </xf>
    <xf numFmtId="0" fontId="17" fillId="24" borderId="13" xfId="63" applyFont="1" applyFill="1" applyBorder="1">
      <alignment/>
      <protection/>
    </xf>
    <xf numFmtId="0" fontId="16" fillId="24" borderId="0" xfId="63" applyFont="1" applyFill="1">
      <alignment/>
      <protection/>
    </xf>
    <xf numFmtId="213" fontId="42" fillId="0" borderId="10" xfId="62" applyNumberFormat="1" applyFont="1" applyBorder="1" applyAlignment="1">
      <alignment/>
      <protection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6" fillId="24" borderId="9" xfId="65" applyNumberFormat="1" applyFont="1" applyFill="1" applyBorder="1" applyAlignment="1">
      <alignment horizontal="center"/>
      <protection/>
    </xf>
    <xf numFmtId="3" fontId="6" fillId="25" borderId="8" xfId="0" applyNumberFormat="1" applyFont="1" applyFill="1" applyBorder="1" applyAlignment="1">
      <alignment horizontal="center"/>
    </xf>
    <xf numFmtId="3" fontId="14" fillId="25" borderId="8" xfId="0" applyNumberFormat="1" applyFont="1" applyFill="1" applyBorder="1" applyAlignment="1">
      <alignment/>
    </xf>
    <xf numFmtId="0" fontId="46" fillId="24" borderId="8" xfId="63" applyFont="1" applyFill="1" applyBorder="1" applyAlignment="1">
      <alignment horizontal="center" vertical="center"/>
      <protection/>
    </xf>
    <xf numFmtId="0" fontId="6" fillId="24" borderId="8" xfId="65" applyFont="1" applyFill="1" applyBorder="1" applyAlignment="1">
      <alignment horizontal="center" vertical="center"/>
      <protection/>
    </xf>
    <xf numFmtId="3" fontId="7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13" fillId="24" borderId="14" xfId="65" applyFont="1" applyFill="1" applyBorder="1" applyAlignment="1">
      <alignment horizontal="center" vertical="center"/>
      <protection/>
    </xf>
    <xf numFmtId="0" fontId="6" fillId="24" borderId="14" xfId="65" applyFont="1" applyFill="1" applyBorder="1" applyAlignment="1">
      <alignment horizontal="center"/>
      <protection/>
    </xf>
    <xf numFmtId="0" fontId="18" fillId="0" borderId="8" xfId="0" applyFont="1" applyBorder="1" applyAlignment="1">
      <alignment/>
    </xf>
    <xf numFmtId="0" fontId="8" fillId="24" borderId="8" xfId="63" applyFont="1" applyFill="1" applyBorder="1" applyAlignment="1">
      <alignment vertical="center"/>
      <protection/>
    </xf>
    <xf numFmtId="0" fontId="20" fillId="24" borderId="10" xfId="63" applyFont="1" applyFill="1" applyBorder="1">
      <alignment/>
      <protection/>
    </xf>
    <xf numFmtId="0" fontId="17" fillId="0" borderId="10" xfId="63" applyFont="1" applyFill="1" applyBorder="1">
      <alignment/>
      <protection/>
    </xf>
    <xf numFmtId="0" fontId="15" fillId="0" borderId="10" xfId="64" applyFont="1" applyFill="1" applyBorder="1">
      <alignment/>
      <protection/>
    </xf>
    <xf numFmtId="168" fontId="23" fillId="0" borderId="10" xfId="64" applyNumberFormat="1" applyFont="1" applyBorder="1">
      <alignment/>
      <protection/>
    </xf>
    <xf numFmtId="3" fontId="16" fillId="0" borderId="10" xfId="63" applyNumberFormat="1" applyFont="1" applyFill="1" applyBorder="1">
      <alignment/>
      <protection/>
    </xf>
    <xf numFmtId="3" fontId="16" fillId="0" borderId="10" xfId="64" applyNumberFormat="1" applyFont="1" applyFill="1" applyBorder="1">
      <alignment/>
      <protection/>
    </xf>
    <xf numFmtId="3" fontId="16" fillId="24" borderId="10" xfId="63" applyNumberFormat="1" applyFont="1" applyFill="1" applyBorder="1">
      <alignment/>
      <protection/>
    </xf>
    <xf numFmtId="0" fontId="16" fillId="0" borderId="10" xfId="63" applyFont="1" applyFill="1" applyBorder="1">
      <alignment/>
      <protection/>
    </xf>
    <xf numFmtId="3" fontId="16" fillId="0" borderId="10" xfId="64" applyNumberFormat="1" applyFont="1" applyBorder="1">
      <alignment/>
      <protection/>
    </xf>
    <xf numFmtId="3" fontId="8" fillId="0" borderId="10" xfId="64" applyNumberFormat="1" applyFont="1" applyBorder="1">
      <alignment/>
      <protection/>
    </xf>
    <xf numFmtId="0" fontId="17" fillId="24" borderId="9" xfId="63" applyFont="1" applyFill="1" applyBorder="1">
      <alignment/>
      <protection/>
    </xf>
    <xf numFmtId="3" fontId="16" fillId="0" borderId="13" xfId="64" applyNumberFormat="1" applyFont="1" applyBorder="1">
      <alignment/>
      <protection/>
    </xf>
    <xf numFmtId="168" fontId="23" fillId="0" borderId="13" xfId="64" applyNumberFormat="1" applyFont="1" applyBorder="1">
      <alignment/>
      <protection/>
    </xf>
    <xf numFmtId="168" fontId="16" fillId="0" borderId="13" xfId="64" applyNumberFormat="1" applyFont="1" applyBorder="1">
      <alignment/>
      <protection/>
    </xf>
    <xf numFmtId="168" fontId="18" fillId="0" borderId="10" xfId="64" applyNumberFormat="1" applyFont="1" applyBorder="1">
      <alignment/>
      <protection/>
    </xf>
    <xf numFmtId="168" fontId="8" fillId="0" borderId="10" xfId="64" applyNumberFormat="1" applyFont="1" applyBorder="1">
      <alignment/>
      <protection/>
    </xf>
    <xf numFmtId="0" fontId="7" fillId="0" borderId="0" xfId="0" applyFont="1" applyAlignment="1">
      <alignment/>
    </xf>
    <xf numFmtId="0" fontId="4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24" borderId="8" xfId="63" applyFont="1" applyFill="1" applyBorder="1" applyAlignment="1">
      <alignment horizontal="center" vertical="center"/>
      <protection/>
    </xf>
    <xf numFmtId="3" fontId="16" fillId="0" borderId="9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6" fillId="24" borderId="14" xfId="65" applyFont="1" applyFill="1" applyBorder="1" applyAlignment="1">
      <alignment horizontal="center" vertical="center"/>
      <protection/>
    </xf>
    <xf numFmtId="0" fontId="6" fillId="24" borderId="8" xfId="63" applyFont="1" applyFill="1" applyBorder="1" applyAlignment="1">
      <alignment horizontal="center"/>
      <protection/>
    </xf>
    <xf numFmtId="0" fontId="6" fillId="24" borderId="12" xfId="65" applyFont="1" applyFill="1" applyBorder="1">
      <alignment/>
      <protection/>
    </xf>
    <xf numFmtId="3" fontId="6" fillId="24" borderId="12" xfId="65" applyNumberFormat="1" applyFont="1" applyFill="1" applyBorder="1">
      <alignment/>
      <protection/>
    </xf>
    <xf numFmtId="3" fontId="7" fillId="0" borderId="12" xfId="0" applyNumberFormat="1" applyFont="1" applyBorder="1" applyAlignment="1">
      <alignment/>
    </xf>
    <xf numFmtId="3" fontId="7" fillId="24" borderId="11" xfId="65" applyNumberFormat="1" applyFont="1" applyFill="1" applyBorder="1">
      <alignment/>
      <protection/>
    </xf>
    <xf numFmtId="3" fontId="7" fillId="0" borderId="11" xfId="0" applyNumberFormat="1" applyFont="1" applyBorder="1" applyAlignment="1">
      <alignment/>
    </xf>
    <xf numFmtId="3" fontId="16" fillId="24" borderId="13" xfId="63" applyNumberFormat="1" applyFont="1" applyFill="1" applyBorder="1">
      <alignment/>
      <protection/>
    </xf>
    <xf numFmtId="0" fontId="8" fillId="24" borderId="8" xfId="63" applyFont="1" applyFill="1" applyBorder="1" applyAlignment="1">
      <alignment horizontal="center" vertical="center"/>
      <protection/>
    </xf>
    <xf numFmtId="0" fontId="15" fillId="0" borderId="10" xfId="64" applyFont="1" applyBorder="1">
      <alignment/>
      <protection/>
    </xf>
    <xf numFmtId="0" fontId="15" fillId="0" borderId="0" xfId="64" applyFont="1">
      <alignment/>
      <protection/>
    </xf>
    <xf numFmtId="3" fontId="15" fillId="0" borderId="10" xfId="64" applyNumberFormat="1" applyFont="1" applyBorder="1">
      <alignment/>
      <protection/>
    </xf>
    <xf numFmtId="0" fontId="46" fillId="0" borderId="14" xfId="0" applyFont="1" applyBorder="1" applyAlignment="1">
      <alignment horizontal="center" vertical="center" wrapText="1"/>
    </xf>
    <xf numFmtId="0" fontId="6" fillId="24" borderId="8" xfId="65" applyFont="1" applyFill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6" fillId="24" borderId="15" xfId="65" applyFont="1" applyFill="1" applyBorder="1" applyAlignment="1">
      <alignment horizontal="center" vertical="center" wrapText="1"/>
      <protection/>
    </xf>
    <xf numFmtId="0" fontId="6" fillId="24" borderId="16" xfId="65" applyFont="1" applyFill="1" applyBorder="1" applyAlignment="1">
      <alignment horizontal="center" vertical="center" wrapText="1"/>
      <protection/>
    </xf>
    <xf numFmtId="0" fontId="6" fillId="24" borderId="14" xfId="65" applyFont="1" applyFill="1" applyBorder="1" applyAlignment="1">
      <alignment horizontal="center" vertical="center" wrapText="1"/>
      <protection/>
    </xf>
    <xf numFmtId="0" fontId="6" fillId="24" borderId="17" xfId="65" applyFont="1" applyFill="1" applyBorder="1" applyAlignment="1">
      <alignment horizontal="center" vertical="center"/>
      <protection/>
    </xf>
    <xf numFmtId="0" fontId="6" fillId="24" borderId="18" xfId="65" applyFont="1" applyFill="1" applyBorder="1" applyAlignment="1">
      <alignment horizontal="center" vertical="center"/>
      <protection/>
    </xf>
    <xf numFmtId="0" fontId="6" fillId="24" borderId="19" xfId="65" applyFont="1" applyFill="1" applyBorder="1" applyAlignment="1">
      <alignment horizontal="center" vertical="center"/>
      <protection/>
    </xf>
    <xf numFmtId="0" fontId="6" fillId="24" borderId="20" xfId="65" applyFont="1" applyFill="1" applyBorder="1" applyAlignment="1">
      <alignment horizontal="center" vertical="center"/>
      <protection/>
    </xf>
    <xf numFmtId="0" fontId="6" fillId="24" borderId="21" xfId="65" applyFont="1" applyFill="1" applyBorder="1" applyAlignment="1">
      <alignment horizontal="center" vertical="center"/>
      <protection/>
    </xf>
    <xf numFmtId="0" fontId="6" fillId="24" borderId="22" xfId="65" applyFont="1" applyFill="1" applyBorder="1" applyAlignment="1">
      <alignment horizontal="center" vertical="center"/>
      <protection/>
    </xf>
    <xf numFmtId="0" fontId="7" fillId="0" borderId="21" xfId="0" applyFont="1" applyBorder="1" applyAlignment="1">
      <alignment horizontal="left"/>
    </xf>
    <xf numFmtId="0" fontId="46" fillId="0" borderId="8" xfId="0" applyFont="1" applyBorder="1" applyAlignment="1">
      <alignment horizont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4" borderId="19" xfId="65" applyFont="1" applyFill="1" applyBorder="1" applyAlignment="1">
      <alignment horizontal="center" vertical="center" wrapText="1"/>
      <protection/>
    </xf>
    <xf numFmtId="0" fontId="6" fillId="24" borderId="26" xfId="65" applyFont="1" applyFill="1" applyBorder="1" applyAlignment="1">
      <alignment horizontal="center" vertical="center" wrapText="1"/>
      <protection/>
    </xf>
    <xf numFmtId="0" fontId="6" fillId="24" borderId="22" xfId="6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21" xfId="0" applyFont="1" applyBorder="1" applyAlignment="1">
      <alignment horizontal="right"/>
    </xf>
    <xf numFmtId="0" fontId="8" fillId="24" borderId="8" xfId="65" applyFont="1" applyFill="1" applyBorder="1" applyAlignment="1">
      <alignment horizontal="center" vertical="center" wrapText="1"/>
      <protection/>
    </xf>
    <xf numFmtId="0" fontId="8" fillId="24" borderId="8" xfId="65" applyFont="1" applyFill="1" applyBorder="1" applyAlignment="1">
      <alignment horizontal="center" vertical="center"/>
      <protection/>
    </xf>
    <xf numFmtId="0" fontId="8" fillId="24" borderId="8" xfId="63" applyFont="1" applyFill="1" applyBorder="1" applyAlignment="1">
      <alignment horizontal="center" vertical="center" wrapText="1"/>
      <protection/>
    </xf>
    <xf numFmtId="0" fontId="8" fillId="24" borderId="8" xfId="63" applyFont="1" applyFill="1" applyBorder="1" applyAlignment="1">
      <alignment horizontal="center" vertical="center"/>
      <protection/>
    </xf>
    <xf numFmtId="0" fontId="13" fillId="24" borderId="15" xfId="63" applyFont="1" applyFill="1" applyBorder="1" applyAlignment="1">
      <alignment horizontal="center" vertical="center" wrapText="1"/>
      <protection/>
    </xf>
    <xf numFmtId="0" fontId="13" fillId="24" borderId="14" xfId="63" applyFont="1" applyFill="1" applyBorder="1" applyAlignment="1">
      <alignment horizontal="center" vertical="center" wrapText="1"/>
      <protection/>
    </xf>
    <xf numFmtId="0" fontId="13" fillId="24" borderId="8" xfId="63" applyFont="1" applyFill="1" applyBorder="1" applyAlignment="1">
      <alignment horizontal="center" vertical="center" wrapText="1"/>
      <protection/>
    </xf>
    <xf numFmtId="0" fontId="8" fillId="24" borderId="17" xfId="65" applyFont="1" applyFill="1" applyBorder="1" applyAlignment="1">
      <alignment horizontal="center" vertical="center" wrapText="1"/>
      <protection/>
    </xf>
    <xf numFmtId="0" fontId="8" fillId="24" borderId="27" xfId="65" applyFont="1" applyFill="1" applyBorder="1" applyAlignment="1">
      <alignment horizontal="center" vertical="center" wrapText="1"/>
      <protection/>
    </xf>
    <xf numFmtId="0" fontId="8" fillId="24" borderId="20" xfId="65" applyFont="1" applyFill="1" applyBorder="1" applyAlignment="1">
      <alignment horizontal="center" vertical="center" wrapText="1"/>
      <protection/>
    </xf>
    <xf numFmtId="0" fontId="8" fillId="24" borderId="15" xfId="65" applyFont="1" applyFill="1" applyBorder="1" applyAlignment="1">
      <alignment horizontal="center" vertical="center" wrapText="1"/>
      <protection/>
    </xf>
    <xf numFmtId="0" fontId="8" fillId="24" borderId="16" xfId="65" applyFont="1" applyFill="1" applyBorder="1" applyAlignment="1">
      <alignment horizontal="center" vertical="center" wrapText="1"/>
      <protection/>
    </xf>
    <xf numFmtId="0" fontId="8" fillId="24" borderId="14" xfId="65" applyFont="1" applyFill="1" applyBorder="1" applyAlignment="1">
      <alignment horizontal="center" vertical="center" wrapText="1"/>
      <protection/>
    </xf>
    <xf numFmtId="0" fontId="8" fillId="24" borderId="17" xfId="65" applyFont="1" applyFill="1" applyBorder="1" applyAlignment="1">
      <alignment horizontal="center" vertical="center"/>
      <protection/>
    </xf>
    <xf numFmtId="0" fontId="8" fillId="24" borderId="18" xfId="65" applyFont="1" applyFill="1" applyBorder="1" applyAlignment="1">
      <alignment horizontal="center" vertical="center"/>
      <protection/>
    </xf>
    <xf numFmtId="0" fontId="8" fillId="24" borderId="19" xfId="65" applyFont="1" applyFill="1" applyBorder="1" applyAlignment="1">
      <alignment horizontal="center" vertical="center"/>
      <protection/>
    </xf>
    <xf numFmtId="0" fontId="8" fillId="24" borderId="20" xfId="65" applyFont="1" applyFill="1" applyBorder="1" applyAlignment="1">
      <alignment horizontal="center" vertical="center"/>
      <protection/>
    </xf>
    <xf numFmtId="0" fontId="8" fillId="24" borderId="21" xfId="65" applyFont="1" applyFill="1" applyBorder="1" applyAlignment="1">
      <alignment horizontal="center" vertical="center"/>
      <protection/>
    </xf>
    <xf numFmtId="0" fontId="8" fillId="24" borderId="22" xfId="65" applyFont="1" applyFill="1" applyBorder="1" applyAlignment="1">
      <alignment horizontal="center" vertical="center"/>
      <protection/>
    </xf>
  </cellXfs>
  <cellStyles count="58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Book1" xfId="62"/>
    <cellStyle name="Normal_Chi_2004(TT)" xfId="63"/>
    <cellStyle name="Normal_Chi-HDND" xfId="64"/>
    <cellStyle name="Normal_QT 201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pane xSplit="3" ySplit="15" topLeftCell="D43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2" sqref="A2:L2"/>
    </sheetView>
  </sheetViews>
  <sheetFormatPr defaultColWidth="7.796875" defaultRowHeight="14.25"/>
  <cols>
    <col min="1" max="1" width="42.69921875" style="0" customWidth="1"/>
    <col min="2" max="2" width="13.3984375" style="0" customWidth="1"/>
    <col min="3" max="3" width="14.5" style="0" customWidth="1"/>
    <col min="4" max="4" width="10.8984375" style="0" customWidth="1"/>
    <col min="5" max="5" width="9.69921875" style="0" customWidth="1"/>
    <col min="6" max="6" width="9.19921875" style="0" customWidth="1"/>
    <col min="7" max="7" width="9.59765625" style="0" customWidth="1"/>
    <col min="8" max="9" width="11" style="0" customWidth="1"/>
    <col min="10" max="10" width="10.19921875" style="0" customWidth="1"/>
    <col min="11" max="11" width="9.09765625" style="0" customWidth="1"/>
    <col min="12" max="12" width="8.3984375" style="0" customWidth="1"/>
  </cols>
  <sheetData>
    <row r="1" spans="1:12" ht="18.75">
      <c r="A1" s="117"/>
      <c r="B1" s="117"/>
      <c r="C1" s="117"/>
      <c r="D1" s="117"/>
      <c r="E1" s="117"/>
      <c r="F1" s="117"/>
      <c r="G1" s="117"/>
      <c r="H1" s="117"/>
      <c r="I1" s="117"/>
      <c r="K1" s="118" t="s">
        <v>139</v>
      </c>
      <c r="L1" s="118"/>
    </row>
    <row r="2" spans="1:12" ht="19.5" customHeight="1">
      <c r="A2" s="154" t="s">
        <v>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0.25">
      <c r="A3" s="155" t="s">
        <v>142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8.75">
      <c r="A4" s="156" t="s">
        <v>165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18.75">
      <c r="A5" s="156" t="s">
        <v>163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ht="18.75">
      <c r="A6" s="3"/>
      <c r="B6" s="3"/>
      <c r="C6" s="3"/>
      <c r="D6" s="3"/>
      <c r="E6" s="3"/>
      <c r="F6" s="3"/>
      <c r="K6" s="147" t="s">
        <v>136</v>
      </c>
      <c r="L6" s="147"/>
    </row>
    <row r="7" spans="1:12" ht="16.5">
      <c r="A7" s="135" t="s">
        <v>0</v>
      </c>
      <c r="B7" s="138" t="s">
        <v>156</v>
      </c>
      <c r="C7" s="138" t="s">
        <v>157</v>
      </c>
      <c r="D7" s="141" t="s">
        <v>7</v>
      </c>
      <c r="E7" s="142"/>
      <c r="F7" s="143"/>
      <c r="G7" s="136" t="s">
        <v>158</v>
      </c>
      <c r="H7" s="150" t="s">
        <v>130</v>
      </c>
      <c r="I7" s="150"/>
      <c r="J7" s="150"/>
      <c r="K7" s="150"/>
      <c r="L7" s="150"/>
    </row>
    <row r="8" spans="1:12" s="4" customFormat="1" ht="22.5" customHeight="1">
      <c r="A8" s="135"/>
      <c r="B8" s="139"/>
      <c r="C8" s="139"/>
      <c r="D8" s="144"/>
      <c r="E8" s="145"/>
      <c r="F8" s="146"/>
      <c r="G8" s="137"/>
      <c r="H8" s="148" t="s">
        <v>5</v>
      </c>
      <c r="I8" s="149" t="s">
        <v>6</v>
      </c>
      <c r="J8" s="151" t="s">
        <v>7</v>
      </c>
      <c r="K8" s="152"/>
      <c r="L8" s="153"/>
    </row>
    <row r="9" spans="1:12" s="4" customFormat="1" ht="25.5" customHeight="1">
      <c r="A9" s="135"/>
      <c r="B9" s="140"/>
      <c r="C9" s="140"/>
      <c r="D9" s="84" t="s">
        <v>8</v>
      </c>
      <c r="E9" s="84" t="s">
        <v>9</v>
      </c>
      <c r="F9" s="84" t="s">
        <v>10</v>
      </c>
      <c r="G9" s="134"/>
      <c r="H9" s="148"/>
      <c r="I9" s="149"/>
      <c r="J9" s="114" t="s">
        <v>8</v>
      </c>
      <c r="K9" s="114" t="s">
        <v>137</v>
      </c>
      <c r="L9" s="114" t="s">
        <v>10</v>
      </c>
    </row>
    <row r="10" spans="1:12" ht="16.5">
      <c r="A10" s="85">
        <v>1</v>
      </c>
      <c r="B10" s="85">
        <v>2</v>
      </c>
      <c r="C10" s="85" t="s">
        <v>11</v>
      </c>
      <c r="D10" s="85">
        <v>4</v>
      </c>
      <c r="E10" s="85">
        <v>5</v>
      </c>
      <c r="F10" s="85">
        <v>6</v>
      </c>
      <c r="G10" s="92">
        <v>7</v>
      </c>
      <c r="H10" s="92">
        <v>8</v>
      </c>
      <c r="I10" s="92" t="s">
        <v>141</v>
      </c>
      <c r="J10" s="115">
        <v>10</v>
      </c>
      <c r="K10" s="115">
        <v>11</v>
      </c>
      <c r="L10" s="115">
        <v>12</v>
      </c>
    </row>
    <row r="11" spans="1:12" ht="16.5">
      <c r="A11" s="81" t="s">
        <v>12</v>
      </c>
      <c r="B11" s="6">
        <f>B12+B15</f>
        <v>5202000</v>
      </c>
      <c r="C11" s="6">
        <f>C12+C15</f>
        <v>5405000</v>
      </c>
      <c r="D11" s="6">
        <f aca="true" t="shared" si="0" ref="D11:L11">D12+D15</f>
        <v>3672000</v>
      </c>
      <c r="E11" s="6">
        <f t="shared" si="0"/>
        <v>1554775</v>
      </c>
      <c r="F11" s="6">
        <f t="shared" si="0"/>
        <v>178225</v>
      </c>
      <c r="G11" s="6">
        <f t="shared" si="0"/>
        <v>-70000</v>
      </c>
      <c r="H11" s="6">
        <f t="shared" si="0"/>
        <v>5202000</v>
      </c>
      <c r="I11" s="6">
        <f>J11+K11+L11</f>
        <v>5335000</v>
      </c>
      <c r="J11" s="6">
        <f t="shared" si="0"/>
        <v>3623600</v>
      </c>
      <c r="K11" s="6">
        <f t="shared" si="0"/>
        <v>1533175</v>
      </c>
      <c r="L11" s="6">
        <f t="shared" si="0"/>
        <v>178225</v>
      </c>
    </row>
    <row r="12" spans="1:12" ht="16.5">
      <c r="A12" s="7" t="s">
        <v>146</v>
      </c>
      <c r="B12" s="8">
        <f>B13+B14</f>
        <v>105000</v>
      </c>
      <c r="C12" s="8">
        <f>C13+C14</f>
        <v>105000</v>
      </c>
      <c r="D12" s="8">
        <f aca="true" t="shared" si="1" ref="D12:I12">D13+D14</f>
        <v>105000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105000</v>
      </c>
      <c r="I12" s="8">
        <f t="shared" si="1"/>
        <v>105000</v>
      </c>
      <c r="J12" s="8">
        <f>J13+J14</f>
        <v>105000</v>
      </c>
      <c r="K12" s="8">
        <f>K13+K14</f>
        <v>0</v>
      </c>
      <c r="L12" s="8">
        <f>L13+L14</f>
        <v>0</v>
      </c>
    </row>
    <row r="13" spans="1:12" ht="16.5">
      <c r="A13" s="9" t="s">
        <v>147</v>
      </c>
      <c r="B13" s="10">
        <v>35000</v>
      </c>
      <c r="C13" s="11">
        <f>D13+E13+F13</f>
        <v>15000</v>
      </c>
      <c r="D13" s="10">
        <v>15000</v>
      </c>
      <c r="E13" s="10"/>
      <c r="F13" s="10"/>
      <c r="G13" s="86">
        <v>20000</v>
      </c>
      <c r="H13" s="86">
        <v>35000</v>
      </c>
      <c r="I13" s="86">
        <v>35000</v>
      </c>
      <c r="J13" s="10">
        <v>35000</v>
      </c>
      <c r="K13" s="10"/>
      <c r="L13" s="10"/>
    </row>
    <row r="14" spans="1:12" ht="16.5">
      <c r="A14" s="9" t="s">
        <v>148</v>
      </c>
      <c r="B14" s="10">
        <v>70000</v>
      </c>
      <c r="C14" s="11">
        <f>D14+E14+F14</f>
        <v>90000</v>
      </c>
      <c r="D14" s="10">
        <v>90000</v>
      </c>
      <c r="E14" s="10"/>
      <c r="F14" s="10"/>
      <c r="G14" s="86">
        <v>-20000</v>
      </c>
      <c r="H14" s="86">
        <v>70000</v>
      </c>
      <c r="I14" s="86">
        <v>70000</v>
      </c>
      <c r="J14" s="10">
        <v>70000</v>
      </c>
      <c r="K14" s="10"/>
      <c r="L14" s="10"/>
    </row>
    <row r="15" spans="1:12" ht="16.5">
      <c r="A15" s="8" t="s">
        <v>13</v>
      </c>
      <c r="B15" s="8">
        <f aca="true" t="shared" si="2" ref="B15:L15">B16+B65</f>
        <v>5097000</v>
      </c>
      <c r="C15" s="8">
        <f t="shared" si="2"/>
        <v>5300000</v>
      </c>
      <c r="D15" s="8">
        <f t="shared" si="2"/>
        <v>3567000</v>
      </c>
      <c r="E15" s="8">
        <f t="shared" si="2"/>
        <v>1554775</v>
      </c>
      <c r="F15" s="8">
        <f t="shared" si="2"/>
        <v>178225</v>
      </c>
      <c r="G15" s="8">
        <f t="shared" si="2"/>
        <v>-70000</v>
      </c>
      <c r="H15" s="8">
        <f t="shared" si="2"/>
        <v>5097000</v>
      </c>
      <c r="I15" s="8">
        <f t="shared" si="2"/>
        <v>5230000</v>
      </c>
      <c r="J15" s="8">
        <f t="shared" si="2"/>
        <v>3518600</v>
      </c>
      <c r="K15" s="8">
        <f t="shared" si="2"/>
        <v>1533175</v>
      </c>
      <c r="L15" s="8">
        <f t="shared" si="2"/>
        <v>178225</v>
      </c>
    </row>
    <row r="16" spans="1:12" ht="16.5">
      <c r="A16" s="8" t="s">
        <v>14</v>
      </c>
      <c r="B16" s="8">
        <f>B18+B23+B28+B33+B38+B39+B40+B44+B50+B51+B41+B56+B52+B62+B63+B64</f>
        <v>5097000</v>
      </c>
      <c r="C16" s="8">
        <f>C18+C23+C28+C33+C38+C39+C40+C44+C50+C51+C41+C56+C52+C62+C63+C64</f>
        <v>5230000</v>
      </c>
      <c r="D16" s="8">
        <f aca="true" t="shared" si="3" ref="D16:I16">D18+D23+D28+D33+D38+D39+D40+D44+D50+D51+D41+D56+D52+D62+D63+D64</f>
        <v>3518600</v>
      </c>
      <c r="E16" s="8">
        <f t="shared" si="3"/>
        <v>1533175</v>
      </c>
      <c r="F16" s="8">
        <f t="shared" si="3"/>
        <v>178225</v>
      </c>
      <c r="G16" s="8">
        <f t="shared" si="3"/>
        <v>0</v>
      </c>
      <c r="H16" s="8">
        <f t="shared" si="3"/>
        <v>5097000</v>
      </c>
      <c r="I16" s="8">
        <f t="shared" si="3"/>
        <v>5230000</v>
      </c>
      <c r="J16" s="8">
        <f>J18+J23+J28+J33+J38+J39+J40+J44+J50+J51+J41+J56+J52+J62+J63+J64</f>
        <v>3518600</v>
      </c>
      <c r="K16" s="8">
        <f>K18+K23+K28+K33+K38+K39+K40+K44+K50+K51+K41+K56+K52+K62+K63+K64</f>
        <v>1533175</v>
      </c>
      <c r="L16" s="8">
        <f>L18+L23+L28+L33+L38+L39+L40+L44+L50+L51+L41+L56+L52+L62+L63+L64</f>
        <v>178225</v>
      </c>
    </row>
    <row r="17" spans="1:12" ht="16.5">
      <c r="A17" s="8" t="s">
        <v>15</v>
      </c>
      <c r="B17" s="8">
        <f>B16-B50</f>
        <v>4797000</v>
      </c>
      <c r="C17" s="8">
        <f>C16-C50</f>
        <v>4930000</v>
      </c>
      <c r="D17" s="8">
        <f aca="true" t="shared" si="4" ref="D17:I17">D16-D50</f>
        <v>3350200</v>
      </c>
      <c r="E17" s="8">
        <f t="shared" si="4"/>
        <v>1401575</v>
      </c>
      <c r="F17" s="8">
        <f t="shared" si="4"/>
        <v>178225</v>
      </c>
      <c r="G17" s="8">
        <f t="shared" si="4"/>
        <v>0</v>
      </c>
      <c r="H17" s="8">
        <f t="shared" si="4"/>
        <v>4797000</v>
      </c>
      <c r="I17" s="8">
        <f t="shared" si="4"/>
        <v>4930000</v>
      </c>
      <c r="J17" s="8">
        <f>J16-J50</f>
        <v>3350200</v>
      </c>
      <c r="K17" s="8">
        <f>K16-K50</f>
        <v>1401575</v>
      </c>
      <c r="L17" s="8">
        <f>L16-L50</f>
        <v>178225</v>
      </c>
    </row>
    <row r="18" spans="1:12" ht="16.5">
      <c r="A18" s="8" t="s">
        <v>16</v>
      </c>
      <c r="B18" s="12">
        <f aca="true" t="shared" si="5" ref="B18:L18">SUM(B19:B22)</f>
        <v>339900</v>
      </c>
      <c r="C18" s="12">
        <f t="shared" si="5"/>
        <v>339900</v>
      </c>
      <c r="D18" s="12">
        <f t="shared" si="5"/>
        <v>339700</v>
      </c>
      <c r="E18" s="12">
        <f t="shared" si="5"/>
        <v>200</v>
      </c>
      <c r="F18" s="12">
        <f t="shared" si="5"/>
        <v>0</v>
      </c>
      <c r="G18" s="12">
        <f t="shared" si="5"/>
        <v>0</v>
      </c>
      <c r="H18" s="12">
        <f t="shared" si="5"/>
        <v>339900</v>
      </c>
      <c r="I18" s="12">
        <f t="shared" si="5"/>
        <v>339900</v>
      </c>
      <c r="J18" s="12">
        <f t="shared" si="5"/>
        <v>339700</v>
      </c>
      <c r="K18" s="12">
        <f t="shared" si="5"/>
        <v>200</v>
      </c>
      <c r="L18" s="12">
        <f t="shared" si="5"/>
        <v>0</v>
      </c>
    </row>
    <row r="19" spans="1:12" ht="16.5">
      <c r="A19" s="10" t="s">
        <v>17</v>
      </c>
      <c r="B19" s="11">
        <v>233900</v>
      </c>
      <c r="C19" s="11">
        <f>D19+E19+F19</f>
        <v>233900</v>
      </c>
      <c r="D19" s="10">
        <v>233830</v>
      </c>
      <c r="E19" s="10">
        <v>70</v>
      </c>
      <c r="F19" s="10"/>
      <c r="G19" s="86"/>
      <c r="H19" s="86">
        <v>233900</v>
      </c>
      <c r="I19" s="86">
        <v>233900</v>
      </c>
      <c r="J19" s="10">
        <v>233830</v>
      </c>
      <c r="K19" s="10">
        <v>70</v>
      </c>
      <c r="L19" s="10"/>
    </row>
    <row r="20" spans="1:12" ht="16.5">
      <c r="A20" s="10" t="s">
        <v>18</v>
      </c>
      <c r="B20" s="11">
        <v>22000</v>
      </c>
      <c r="C20" s="11">
        <f>D20+E20+F20</f>
        <v>22000</v>
      </c>
      <c r="D20" s="10">
        <v>21870</v>
      </c>
      <c r="E20" s="10">
        <v>130</v>
      </c>
      <c r="F20" s="10"/>
      <c r="G20" s="86"/>
      <c r="H20" s="86">
        <v>22000</v>
      </c>
      <c r="I20" s="86">
        <v>22000</v>
      </c>
      <c r="J20" s="10">
        <v>21870</v>
      </c>
      <c r="K20" s="10">
        <v>130</v>
      </c>
      <c r="L20" s="10"/>
    </row>
    <row r="21" spans="1:12" ht="16.5">
      <c r="A21" s="10" t="s">
        <v>19</v>
      </c>
      <c r="B21" s="11">
        <v>77500</v>
      </c>
      <c r="C21" s="11">
        <f>D21+E21+F21</f>
        <v>77500</v>
      </c>
      <c r="D21" s="10">
        <v>77500</v>
      </c>
      <c r="E21" s="10"/>
      <c r="F21" s="10"/>
      <c r="G21" s="86"/>
      <c r="H21" s="86">
        <v>77500</v>
      </c>
      <c r="I21" s="86">
        <v>77500</v>
      </c>
      <c r="J21" s="10">
        <v>77500</v>
      </c>
      <c r="K21" s="10"/>
      <c r="L21" s="10"/>
    </row>
    <row r="22" spans="1:12" ht="16.5">
      <c r="A22" s="10" t="s">
        <v>20</v>
      </c>
      <c r="B22" s="11">
        <v>6500</v>
      </c>
      <c r="C22" s="11">
        <f>D22+E22+F22</f>
        <v>6500</v>
      </c>
      <c r="D22" s="10">
        <v>6500</v>
      </c>
      <c r="E22" s="10"/>
      <c r="F22" s="10"/>
      <c r="G22" s="86"/>
      <c r="H22" s="86">
        <v>6500</v>
      </c>
      <c r="I22" s="86">
        <v>6500</v>
      </c>
      <c r="J22" s="10">
        <v>6500</v>
      </c>
      <c r="K22" s="10"/>
      <c r="L22" s="10"/>
    </row>
    <row r="23" spans="1:12" ht="16.5">
      <c r="A23" s="8" t="s">
        <v>21</v>
      </c>
      <c r="B23" s="13">
        <f>SUM(B24:B27)</f>
        <v>579700</v>
      </c>
      <c r="C23" s="13">
        <f>SUM(C24:C27)</f>
        <v>579700</v>
      </c>
      <c r="D23" s="13">
        <f aca="true" t="shared" si="6" ref="D23:I23">SUM(D24:D27)</f>
        <v>564730</v>
      </c>
      <c r="E23" s="13">
        <f t="shared" si="6"/>
        <v>14970</v>
      </c>
      <c r="F23" s="13">
        <f t="shared" si="6"/>
        <v>0</v>
      </c>
      <c r="G23" s="13"/>
      <c r="H23" s="13">
        <f t="shared" si="6"/>
        <v>579700</v>
      </c>
      <c r="I23" s="13">
        <f t="shared" si="6"/>
        <v>579700</v>
      </c>
      <c r="J23" s="13">
        <f>SUM(J24:J27)</f>
        <v>564730</v>
      </c>
      <c r="K23" s="13">
        <f>SUM(K24:K27)</f>
        <v>14970</v>
      </c>
      <c r="L23" s="13">
        <f>SUM(L24:L27)</f>
        <v>0</v>
      </c>
    </row>
    <row r="24" spans="1:12" ht="16.5">
      <c r="A24" s="10" t="s">
        <v>17</v>
      </c>
      <c r="B24" s="11">
        <v>244550</v>
      </c>
      <c r="C24" s="11">
        <f>D24+E24+F24</f>
        <v>244550</v>
      </c>
      <c r="D24" s="11">
        <v>233305</v>
      </c>
      <c r="E24" s="10">
        <v>11245</v>
      </c>
      <c r="F24" s="10"/>
      <c r="G24" s="86"/>
      <c r="H24" s="86">
        <v>244550</v>
      </c>
      <c r="I24" s="86">
        <v>244550</v>
      </c>
      <c r="J24" s="11">
        <v>233305</v>
      </c>
      <c r="K24" s="10">
        <v>11245</v>
      </c>
      <c r="L24" s="10"/>
    </row>
    <row r="25" spans="1:12" ht="16.5">
      <c r="A25" s="10" t="s">
        <v>18</v>
      </c>
      <c r="B25" s="11">
        <v>270000</v>
      </c>
      <c r="C25" s="11">
        <f>D25+E25+F25</f>
        <v>270000</v>
      </c>
      <c r="D25" s="11">
        <v>266275</v>
      </c>
      <c r="E25" s="10">
        <v>3725</v>
      </c>
      <c r="F25" s="10"/>
      <c r="G25" s="86"/>
      <c r="H25" s="86">
        <v>270000</v>
      </c>
      <c r="I25" s="86">
        <v>270000</v>
      </c>
      <c r="J25" s="11">
        <v>266275</v>
      </c>
      <c r="K25" s="10">
        <v>3725</v>
      </c>
      <c r="L25" s="10"/>
    </row>
    <row r="26" spans="1:12" ht="16.5">
      <c r="A26" s="10" t="s">
        <v>19</v>
      </c>
      <c r="B26" s="11">
        <v>150</v>
      </c>
      <c r="C26" s="11">
        <f>D26+E26+F26</f>
        <v>150</v>
      </c>
      <c r="D26" s="11">
        <v>150</v>
      </c>
      <c r="E26" s="10"/>
      <c r="F26" s="10"/>
      <c r="G26" s="86"/>
      <c r="H26" s="86">
        <v>150</v>
      </c>
      <c r="I26" s="86">
        <v>150</v>
      </c>
      <c r="J26" s="11">
        <v>150</v>
      </c>
      <c r="K26" s="10"/>
      <c r="L26" s="10"/>
    </row>
    <row r="27" spans="1:12" ht="16.5">
      <c r="A27" s="10" t="s">
        <v>20</v>
      </c>
      <c r="B27" s="11">
        <v>65000</v>
      </c>
      <c r="C27" s="11">
        <f>D27+E27+F27</f>
        <v>65000</v>
      </c>
      <c r="D27" s="11">
        <v>65000</v>
      </c>
      <c r="E27" s="10"/>
      <c r="F27" s="10"/>
      <c r="G27" s="86"/>
      <c r="H27" s="86">
        <v>65000</v>
      </c>
      <c r="I27" s="86">
        <v>65000</v>
      </c>
      <c r="J27" s="11">
        <v>65000</v>
      </c>
      <c r="K27" s="10"/>
      <c r="L27" s="10"/>
    </row>
    <row r="28" spans="1:12" ht="16.5">
      <c r="A28" s="8" t="s">
        <v>22</v>
      </c>
      <c r="B28" s="8">
        <f>SUM(B29:B32)</f>
        <v>30000</v>
      </c>
      <c r="C28" s="8">
        <f>SUM(C29:C32)</f>
        <v>30000</v>
      </c>
      <c r="D28" s="8">
        <f aca="true" t="shared" si="7" ref="D28:I28">SUM(D29:D32)</f>
        <v>30000</v>
      </c>
      <c r="E28" s="8">
        <f t="shared" si="7"/>
        <v>0</v>
      </c>
      <c r="F28" s="8">
        <f t="shared" si="7"/>
        <v>0</v>
      </c>
      <c r="G28" s="8"/>
      <c r="H28" s="8">
        <f t="shared" si="7"/>
        <v>30000</v>
      </c>
      <c r="I28" s="8">
        <f t="shared" si="7"/>
        <v>30000</v>
      </c>
      <c r="J28" s="8">
        <f>SUM(J29:J32)</f>
        <v>30000</v>
      </c>
      <c r="K28" s="8">
        <f>SUM(K29:K32)</f>
        <v>0</v>
      </c>
      <c r="L28" s="8">
        <f>SUM(L29:L32)</f>
        <v>0</v>
      </c>
    </row>
    <row r="29" spans="1:12" ht="16.5">
      <c r="A29" s="10" t="s">
        <v>17</v>
      </c>
      <c r="B29" s="11">
        <v>24540</v>
      </c>
      <c r="C29" s="11">
        <f>D29+E29+F29</f>
        <v>24540</v>
      </c>
      <c r="D29" s="10">
        <v>24540</v>
      </c>
      <c r="E29" s="10"/>
      <c r="F29" s="10"/>
      <c r="G29" s="86"/>
      <c r="H29" s="86">
        <v>24540</v>
      </c>
      <c r="I29" s="86">
        <v>24540</v>
      </c>
      <c r="J29" s="10">
        <v>24540</v>
      </c>
      <c r="K29" s="10"/>
      <c r="L29" s="10"/>
    </row>
    <row r="30" spans="1:12" ht="16.5">
      <c r="A30" s="10" t="s">
        <v>18</v>
      </c>
      <c r="B30" s="11">
        <v>4000</v>
      </c>
      <c r="C30" s="11">
        <f>D30+E30+F30</f>
        <v>4000</v>
      </c>
      <c r="D30" s="10">
        <v>4000</v>
      </c>
      <c r="E30" s="10"/>
      <c r="F30" s="10"/>
      <c r="G30" s="86"/>
      <c r="H30" s="86">
        <v>4000</v>
      </c>
      <c r="I30" s="86">
        <v>4000</v>
      </c>
      <c r="J30" s="10">
        <v>4000</v>
      </c>
      <c r="K30" s="10"/>
      <c r="L30" s="10"/>
    </row>
    <row r="31" spans="1:12" ht="16.5">
      <c r="A31" s="10" t="s">
        <v>19</v>
      </c>
      <c r="B31" s="11">
        <v>120</v>
      </c>
      <c r="C31" s="11">
        <f>D31+E31+F31</f>
        <v>120</v>
      </c>
      <c r="D31" s="10">
        <v>120</v>
      </c>
      <c r="E31" s="10"/>
      <c r="F31" s="10"/>
      <c r="G31" s="86"/>
      <c r="H31" s="86">
        <v>120</v>
      </c>
      <c r="I31" s="86">
        <v>120</v>
      </c>
      <c r="J31" s="10">
        <v>120</v>
      </c>
      <c r="K31" s="10"/>
      <c r="L31" s="10"/>
    </row>
    <row r="32" spans="1:12" ht="16.5">
      <c r="A32" s="10" t="s">
        <v>23</v>
      </c>
      <c r="B32" s="11">
        <v>1340</v>
      </c>
      <c r="C32" s="11">
        <f>D32+E32+F32</f>
        <v>1340</v>
      </c>
      <c r="D32" s="10">
        <v>1340</v>
      </c>
      <c r="E32" s="10"/>
      <c r="F32" s="10"/>
      <c r="G32" s="86"/>
      <c r="H32" s="86">
        <v>1340</v>
      </c>
      <c r="I32" s="86">
        <v>1340</v>
      </c>
      <c r="J32" s="10">
        <v>1340</v>
      </c>
      <c r="K32" s="10"/>
      <c r="L32" s="10"/>
    </row>
    <row r="33" spans="1:12" ht="16.5">
      <c r="A33" s="8" t="s">
        <v>24</v>
      </c>
      <c r="B33" s="13">
        <f>SUM(B34:B37)</f>
        <v>1145100</v>
      </c>
      <c r="C33" s="13">
        <f>SUM(C34:C37)</f>
        <v>1145100</v>
      </c>
      <c r="D33" s="13">
        <f aca="true" t="shared" si="8" ref="D33:I33">SUM(D34:D37)</f>
        <v>440400</v>
      </c>
      <c r="E33" s="13">
        <f t="shared" si="8"/>
        <v>704700</v>
      </c>
      <c r="F33" s="13">
        <f t="shared" si="8"/>
        <v>0</v>
      </c>
      <c r="G33" s="13"/>
      <c r="H33" s="13">
        <f t="shared" si="8"/>
        <v>1145100</v>
      </c>
      <c r="I33" s="13">
        <f t="shared" si="8"/>
        <v>1145100</v>
      </c>
      <c r="J33" s="13">
        <f>SUM(J34:J37)</f>
        <v>440400</v>
      </c>
      <c r="K33" s="13">
        <f>SUM(K34:K37)</f>
        <v>704700</v>
      </c>
      <c r="L33" s="13">
        <f>SUM(L34:L37)</f>
        <v>0</v>
      </c>
    </row>
    <row r="34" spans="1:12" ht="16.5">
      <c r="A34" s="10" t="s">
        <v>17</v>
      </c>
      <c r="B34" s="11">
        <v>859100</v>
      </c>
      <c r="C34" s="11">
        <f aca="true" t="shared" si="9" ref="C34:C40">D34+E34+F34</f>
        <v>859100</v>
      </c>
      <c r="D34" s="10">
        <v>299185</v>
      </c>
      <c r="E34" s="10">
        <v>559915</v>
      </c>
      <c r="F34" s="10"/>
      <c r="G34" s="86"/>
      <c r="H34" s="86">
        <v>859100</v>
      </c>
      <c r="I34" s="86">
        <v>859100</v>
      </c>
      <c r="J34" s="10">
        <v>299185</v>
      </c>
      <c r="K34" s="10">
        <v>559915</v>
      </c>
      <c r="L34" s="10"/>
    </row>
    <row r="35" spans="1:12" ht="16.5">
      <c r="A35" s="10" t="s">
        <v>18</v>
      </c>
      <c r="B35" s="11">
        <v>271000</v>
      </c>
      <c r="C35" s="11">
        <f t="shared" si="9"/>
        <v>271000</v>
      </c>
      <c r="D35" s="10">
        <v>141090</v>
      </c>
      <c r="E35" s="10">
        <v>129910</v>
      </c>
      <c r="F35" s="10"/>
      <c r="G35" s="86"/>
      <c r="H35" s="86">
        <v>271000</v>
      </c>
      <c r="I35" s="86">
        <v>271000</v>
      </c>
      <c r="J35" s="10">
        <v>141090</v>
      </c>
      <c r="K35" s="10">
        <v>129910</v>
      </c>
      <c r="L35" s="10"/>
    </row>
    <row r="36" spans="1:12" ht="16.5">
      <c r="A36" s="10" t="s">
        <v>19</v>
      </c>
      <c r="B36" s="11">
        <v>4000</v>
      </c>
      <c r="C36" s="11">
        <f>D36+E36+F36</f>
        <v>4000</v>
      </c>
      <c r="D36" s="10"/>
      <c r="E36" s="10">
        <v>4000</v>
      </c>
      <c r="F36" s="10"/>
      <c r="G36" s="86"/>
      <c r="H36" s="86">
        <v>4000</v>
      </c>
      <c r="I36" s="86">
        <v>4000</v>
      </c>
      <c r="J36" s="10"/>
      <c r="K36" s="10">
        <v>4000</v>
      </c>
      <c r="L36" s="10"/>
    </row>
    <row r="37" spans="1:12" ht="16.5">
      <c r="A37" s="10" t="s">
        <v>20</v>
      </c>
      <c r="B37" s="11">
        <v>11000</v>
      </c>
      <c r="C37" s="11">
        <f t="shared" si="9"/>
        <v>11000</v>
      </c>
      <c r="D37" s="10">
        <v>125</v>
      </c>
      <c r="E37" s="10">
        <v>10875</v>
      </c>
      <c r="F37" s="10"/>
      <c r="G37" s="86"/>
      <c r="H37" s="86">
        <v>11000</v>
      </c>
      <c r="I37" s="86">
        <v>11000</v>
      </c>
      <c r="J37" s="10">
        <v>125</v>
      </c>
      <c r="K37" s="10">
        <v>10875</v>
      </c>
      <c r="L37" s="10"/>
    </row>
    <row r="38" spans="1:12" ht="16.5">
      <c r="A38" s="8" t="s">
        <v>25</v>
      </c>
      <c r="B38" s="12">
        <v>240000</v>
      </c>
      <c r="C38" s="12">
        <f t="shared" si="9"/>
        <v>240000</v>
      </c>
      <c r="D38" s="8"/>
      <c r="E38" s="8">
        <f>240000-F38</f>
        <v>198000</v>
      </c>
      <c r="F38" s="14">
        <v>42000</v>
      </c>
      <c r="G38" s="86"/>
      <c r="H38" s="91">
        <v>240000</v>
      </c>
      <c r="I38" s="91">
        <v>240000</v>
      </c>
      <c r="J38" s="8"/>
      <c r="K38" s="8">
        <f>240000-L38</f>
        <v>198000</v>
      </c>
      <c r="L38" s="14">
        <v>42000</v>
      </c>
    </row>
    <row r="39" spans="1:12" ht="16.5">
      <c r="A39" s="8" t="s">
        <v>26</v>
      </c>
      <c r="B39" s="12">
        <v>10000</v>
      </c>
      <c r="C39" s="12">
        <f t="shared" si="9"/>
        <v>10000</v>
      </c>
      <c r="D39" s="8"/>
      <c r="E39" s="8"/>
      <c r="F39" s="8">
        <v>10000</v>
      </c>
      <c r="G39" s="86"/>
      <c r="H39" s="91">
        <v>10000</v>
      </c>
      <c r="I39" s="91">
        <v>10000</v>
      </c>
      <c r="J39" s="8"/>
      <c r="K39" s="8"/>
      <c r="L39" s="8">
        <v>10000</v>
      </c>
    </row>
    <row r="40" spans="1:12" ht="16.5">
      <c r="A40" s="8" t="s">
        <v>27</v>
      </c>
      <c r="B40" s="12">
        <v>460000</v>
      </c>
      <c r="C40" s="12">
        <f t="shared" si="9"/>
        <v>460000</v>
      </c>
      <c r="D40" s="8">
        <v>238000</v>
      </c>
      <c r="E40" s="8">
        <v>222000</v>
      </c>
      <c r="F40" s="8"/>
      <c r="G40" s="86"/>
      <c r="H40" s="91">
        <v>460000</v>
      </c>
      <c r="I40" s="91">
        <v>460000</v>
      </c>
      <c r="J40" s="8">
        <v>238000</v>
      </c>
      <c r="K40" s="8">
        <v>222000</v>
      </c>
      <c r="L40" s="8"/>
    </row>
    <row r="41" spans="1:12" ht="16.5" customHeight="1">
      <c r="A41" s="8" t="s">
        <v>28</v>
      </c>
      <c r="B41" s="12">
        <f>B42+B43</f>
        <v>355000</v>
      </c>
      <c r="C41" s="12">
        <f>C42+C43</f>
        <v>355000</v>
      </c>
      <c r="D41" s="12">
        <f aca="true" t="shared" si="10" ref="D41:I41">D42+D43</f>
        <v>355000</v>
      </c>
      <c r="E41" s="12">
        <f t="shared" si="10"/>
        <v>0</v>
      </c>
      <c r="F41" s="12">
        <f t="shared" si="10"/>
        <v>0</v>
      </c>
      <c r="G41" s="12"/>
      <c r="H41" s="12">
        <f t="shared" si="10"/>
        <v>355000</v>
      </c>
      <c r="I41" s="12">
        <f t="shared" si="10"/>
        <v>355000</v>
      </c>
      <c r="J41" s="12">
        <f>J42+J43</f>
        <v>355000</v>
      </c>
      <c r="K41" s="12">
        <f>K42+K43</f>
        <v>0</v>
      </c>
      <c r="L41" s="12">
        <f>L42+L43</f>
        <v>0</v>
      </c>
    </row>
    <row r="42" spans="1:12" ht="16.5" customHeight="1">
      <c r="A42" s="10" t="s">
        <v>29</v>
      </c>
      <c r="B42" s="11">
        <v>223000</v>
      </c>
      <c r="C42" s="11">
        <f>D42+E42+F42</f>
        <v>229000</v>
      </c>
      <c r="D42" s="11">
        <v>229000</v>
      </c>
      <c r="E42" s="8"/>
      <c r="F42" s="8"/>
      <c r="G42" s="86">
        <v>-6000</v>
      </c>
      <c r="H42" s="86">
        <v>223000</v>
      </c>
      <c r="I42" s="86">
        <v>223000</v>
      </c>
      <c r="J42" s="11">
        <v>223000</v>
      </c>
      <c r="K42" s="8"/>
      <c r="L42" s="8"/>
    </row>
    <row r="43" spans="1:12" ht="16.5">
      <c r="A43" s="10" t="s">
        <v>30</v>
      </c>
      <c r="B43" s="11">
        <v>132000</v>
      </c>
      <c r="C43" s="11">
        <f>D43+E43+F43</f>
        <v>126000</v>
      </c>
      <c r="D43" s="11">
        <v>126000</v>
      </c>
      <c r="E43" s="8"/>
      <c r="F43" s="8"/>
      <c r="G43" s="86">
        <v>6000</v>
      </c>
      <c r="H43" s="86">
        <v>132000</v>
      </c>
      <c r="I43" s="86">
        <v>132000</v>
      </c>
      <c r="J43" s="11">
        <v>132000</v>
      </c>
      <c r="K43" s="8"/>
      <c r="L43" s="8"/>
    </row>
    <row r="44" spans="1:12" ht="16.5">
      <c r="A44" s="8" t="s">
        <v>31</v>
      </c>
      <c r="B44" s="12">
        <v>110000</v>
      </c>
      <c r="C44" s="12">
        <f>SUM(C45:C49)</f>
        <v>243000</v>
      </c>
      <c r="D44" s="12">
        <f aca="true" t="shared" si="11" ref="D44:I44">SUM(D45:D49)</f>
        <v>44500</v>
      </c>
      <c r="E44" s="12">
        <f t="shared" si="11"/>
        <v>97275</v>
      </c>
      <c r="F44" s="12">
        <f t="shared" si="11"/>
        <v>101225</v>
      </c>
      <c r="G44" s="12"/>
      <c r="H44" s="12">
        <v>110000</v>
      </c>
      <c r="I44" s="12">
        <f t="shared" si="11"/>
        <v>243000</v>
      </c>
      <c r="J44" s="12">
        <f>SUM(J45:J49)</f>
        <v>44500</v>
      </c>
      <c r="K44" s="12">
        <f>SUM(K45:K49)</f>
        <v>97275</v>
      </c>
      <c r="L44" s="12">
        <f>SUM(L45:L49)</f>
        <v>101225</v>
      </c>
    </row>
    <row r="45" spans="1:12" s="16" customFormat="1" ht="16.5">
      <c r="A45" s="15" t="s">
        <v>32</v>
      </c>
      <c r="B45" s="12"/>
      <c r="C45" s="11">
        <f>D45+E45+F45</f>
        <v>23000</v>
      </c>
      <c r="D45" s="11">
        <v>1100</v>
      </c>
      <c r="E45" s="11">
        <f>21900-F45</f>
        <v>16180</v>
      </c>
      <c r="F45" s="11">
        <v>5720</v>
      </c>
      <c r="G45" s="18"/>
      <c r="H45" s="18"/>
      <c r="I45" s="18">
        <v>23000</v>
      </c>
      <c r="J45" s="11">
        <v>1100</v>
      </c>
      <c r="K45" s="11">
        <f>21900-L45</f>
        <v>16180</v>
      </c>
      <c r="L45" s="11">
        <v>5720</v>
      </c>
    </row>
    <row r="46" spans="1:12" ht="16.5">
      <c r="A46" s="10" t="s">
        <v>33</v>
      </c>
      <c r="B46" s="17">
        <v>24000</v>
      </c>
      <c r="C46" s="11">
        <f>D46+E46+F46</f>
        <v>24000</v>
      </c>
      <c r="D46" s="10">
        <v>5500</v>
      </c>
      <c r="E46" s="10">
        <v>18500</v>
      </c>
      <c r="F46" s="10"/>
      <c r="G46" s="86"/>
      <c r="H46" s="86">
        <v>24000</v>
      </c>
      <c r="I46" s="86">
        <v>24000</v>
      </c>
      <c r="J46" s="10">
        <v>5500</v>
      </c>
      <c r="K46" s="10">
        <v>18500</v>
      </c>
      <c r="L46" s="10"/>
    </row>
    <row r="47" spans="1:12" ht="16.5">
      <c r="A47" s="10" t="s">
        <v>34</v>
      </c>
      <c r="B47" s="11"/>
      <c r="C47" s="11">
        <f>D47+E47+F47</f>
        <v>37900</v>
      </c>
      <c r="D47" s="10">
        <v>37900</v>
      </c>
      <c r="E47" s="10"/>
      <c r="F47" s="10"/>
      <c r="G47" s="86"/>
      <c r="H47" s="86"/>
      <c r="I47" s="86">
        <v>37900</v>
      </c>
      <c r="J47" s="10">
        <v>37900</v>
      </c>
      <c r="K47" s="10"/>
      <c r="L47" s="10"/>
    </row>
    <row r="48" spans="1:12" ht="16.5">
      <c r="A48" s="10" t="s">
        <v>35</v>
      </c>
      <c r="B48" s="11"/>
      <c r="C48" s="11">
        <f>D48+E48+F48</f>
        <v>62595</v>
      </c>
      <c r="D48" s="11"/>
      <c r="E48" s="10">
        <v>62595</v>
      </c>
      <c r="F48" s="10"/>
      <c r="G48" s="86"/>
      <c r="H48" s="86"/>
      <c r="I48" s="86">
        <v>62595</v>
      </c>
      <c r="J48" s="11"/>
      <c r="K48" s="10">
        <v>62595</v>
      </c>
      <c r="L48" s="10"/>
    </row>
    <row r="49" spans="1:12" ht="16.5">
      <c r="A49" s="10" t="s">
        <v>36</v>
      </c>
      <c r="B49" s="11"/>
      <c r="C49" s="11">
        <f>D49+E49+F49</f>
        <v>95505</v>
      </c>
      <c r="D49" s="12"/>
      <c r="E49" s="10"/>
      <c r="F49" s="10">
        <v>95505</v>
      </c>
      <c r="G49" s="86"/>
      <c r="H49" s="86"/>
      <c r="I49" s="86">
        <v>95505</v>
      </c>
      <c r="J49" s="12"/>
      <c r="K49" s="10"/>
      <c r="L49" s="10">
        <v>95505</v>
      </c>
    </row>
    <row r="50" spans="1:12" s="90" customFormat="1" ht="17.25">
      <c r="A50" s="8" t="s">
        <v>37</v>
      </c>
      <c r="B50" s="12">
        <v>300000</v>
      </c>
      <c r="C50" s="12">
        <v>300000</v>
      </c>
      <c r="D50" s="12">
        <v>168400</v>
      </c>
      <c r="E50" s="8">
        <v>131600</v>
      </c>
      <c r="F50" s="8"/>
      <c r="G50" s="91"/>
      <c r="H50" s="91">
        <v>300000</v>
      </c>
      <c r="I50" s="91">
        <v>300000</v>
      </c>
      <c r="J50" s="12">
        <v>168400</v>
      </c>
      <c r="K50" s="8">
        <v>131600</v>
      </c>
      <c r="L50" s="8"/>
    </row>
    <row r="51" spans="1:12" s="90" customFormat="1" ht="17.25">
      <c r="A51" s="8" t="s">
        <v>38</v>
      </c>
      <c r="B51" s="12">
        <v>71000</v>
      </c>
      <c r="C51" s="12">
        <f>D51+E51+F51</f>
        <v>71000</v>
      </c>
      <c r="D51" s="12">
        <v>9620</v>
      </c>
      <c r="E51" s="8">
        <v>61380</v>
      </c>
      <c r="F51" s="8"/>
      <c r="G51" s="91"/>
      <c r="H51" s="91">
        <v>71000</v>
      </c>
      <c r="I51" s="91">
        <v>71000</v>
      </c>
      <c r="J51" s="12">
        <v>9620</v>
      </c>
      <c r="K51" s="8">
        <v>61380</v>
      </c>
      <c r="L51" s="8"/>
    </row>
    <row r="52" spans="1:12" s="90" customFormat="1" ht="17.25">
      <c r="A52" s="8" t="s">
        <v>39</v>
      </c>
      <c r="B52" s="12">
        <v>25000</v>
      </c>
      <c r="C52" s="12">
        <f>SUM(C53:C55)</f>
        <v>25000</v>
      </c>
      <c r="D52" s="12">
        <f aca="true" t="shared" si="12" ref="D52:I52">SUM(D53:D55)</f>
        <v>0</v>
      </c>
      <c r="E52" s="12">
        <f t="shared" si="12"/>
        <v>0</v>
      </c>
      <c r="F52" s="12">
        <f t="shared" si="12"/>
        <v>25000</v>
      </c>
      <c r="G52" s="12"/>
      <c r="H52" s="12">
        <f t="shared" si="12"/>
        <v>25000</v>
      </c>
      <c r="I52" s="12">
        <f t="shared" si="12"/>
        <v>25000</v>
      </c>
      <c r="J52" s="12">
        <f>SUM(J53:J55)</f>
        <v>0</v>
      </c>
      <c r="K52" s="12">
        <f>SUM(K53:K55)</f>
        <v>0</v>
      </c>
      <c r="L52" s="12">
        <f>SUM(L53:L55)</f>
        <v>25000</v>
      </c>
    </row>
    <row r="53" spans="1:12" ht="16.5">
      <c r="A53" s="10" t="s">
        <v>40</v>
      </c>
      <c r="B53" s="11">
        <v>25000</v>
      </c>
      <c r="C53" s="11">
        <f>D53+E53+F53</f>
        <v>17800</v>
      </c>
      <c r="D53" s="12"/>
      <c r="E53" s="10"/>
      <c r="F53" s="10">
        <v>17800</v>
      </c>
      <c r="G53" s="86"/>
      <c r="H53" s="86">
        <v>25000</v>
      </c>
      <c r="I53" s="86">
        <v>17800</v>
      </c>
      <c r="J53" s="12"/>
      <c r="K53" s="10"/>
      <c r="L53" s="10">
        <v>17800</v>
      </c>
    </row>
    <row r="54" spans="1:12" ht="16.5">
      <c r="A54" s="10" t="s">
        <v>41</v>
      </c>
      <c r="B54" s="11"/>
      <c r="C54" s="11">
        <f>D54+E54+F54</f>
        <v>6200</v>
      </c>
      <c r="D54" s="12"/>
      <c r="E54" s="10"/>
      <c r="F54" s="10">
        <v>6200</v>
      </c>
      <c r="G54" s="86"/>
      <c r="H54" s="86"/>
      <c r="I54" s="86">
        <v>6200</v>
      </c>
      <c r="J54" s="12"/>
      <c r="K54" s="10"/>
      <c r="L54" s="10">
        <v>6200</v>
      </c>
    </row>
    <row r="55" spans="1:12" ht="16.5">
      <c r="A55" s="10" t="s">
        <v>42</v>
      </c>
      <c r="B55" s="11"/>
      <c r="C55" s="11">
        <f>D55+E55+F55</f>
        <v>1000</v>
      </c>
      <c r="D55" s="12"/>
      <c r="E55" s="10"/>
      <c r="F55" s="10">
        <v>1000</v>
      </c>
      <c r="G55" s="86"/>
      <c r="H55" s="86"/>
      <c r="I55" s="86">
        <v>1000</v>
      </c>
      <c r="J55" s="12"/>
      <c r="K55" s="10"/>
      <c r="L55" s="10">
        <v>1000</v>
      </c>
    </row>
    <row r="56" spans="1:12" ht="16.5">
      <c r="A56" s="8" t="s">
        <v>43</v>
      </c>
      <c r="B56" s="13">
        <v>241300</v>
      </c>
      <c r="C56" s="13">
        <f>C57+C60+C61</f>
        <v>241300</v>
      </c>
      <c r="D56" s="13">
        <f>D57+D60+D61</f>
        <v>138250</v>
      </c>
      <c r="E56" s="13">
        <f>E57+E60+E61</f>
        <v>103050</v>
      </c>
      <c r="F56" s="13">
        <f>F57+F60+F61</f>
        <v>0</v>
      </c>
      <c r="G56" s="13"/>
      <c r="H56" s="13">
        <v>241300</v>
      </c>
      <c r="I56" s="13">
        <f>I57+I60+I61</f>
        <v>241300</v>
      </c>
      <c r="J56" s="13">
        <f>J57+J60+J61</f>
        <v>138250</v>
      </c>
      <c r="K56" s="13">
        <f>K57+K60+K61</f>
        <v>103050</v>
      </c>
      <c r="L56" s="13">
        <f>L57+L60+L61</f>
        <v>0</v>
      </c>
    </row>
    <row r="57" spans="1:12" ht="16.5">
      <c r="A57" s="10" t="s">
        <v>44</v>
      </c>
      <c r="B57" s="18">
        <f>B58+B59</f>
        <v>131300</v>
      </c>
      <c r="C57" s="18">
        <v>158400</v>
      </c>
      <c r="D57" s="18">
        <f>D58+D59</f>
        <v>98200</v>
      </c>
      <c r="E57" s="18">
        <f>E58+E59</f>
        <v>60200</v>
      </c>
      <c r="F57" s="18">
        <v>0</v>
      </c>
      <c r="G57" s="18"/>
      <c r="H57" s="18">
        <f>H58+H59</f>
        <v>131300</v>
      </c>
      <c r="I57" s="18">
        <v>158400</v>
      </c>
      <c r="J57" s="18">
        <f>J58+J59</f>
        <v>98200</v>
      </c>
      <c r="K57" s="18">
        <f>K58+K59</f>
        <v>60200</v>
      </c>
      <c r="L57" s="18">
        <f>M57+N57+O57</f>
        <v>0</v>
      </c>
    </row>
    <row r="58" spans="1:12" ht="16.5">
      <c r="A58" s="10" t="s">
        <v>45</v>
      </c>
      <c r="B58" s="11">
        <v>131300</v>
      </c>
      <c r="C58" s="18">
        <f>D58+E58+F58</f>
        <v>125300</v>
      </c>
      <c r="D58" s="11">
        <v>77700</v>
      </c>
      <c r="E58" s="11">
        <v>47600</v>
      </c>
      <c r="F58" s="11"/>
      <c r="G58" s="86">
        <v>6000</v>
      </c>
      <c r="H58" s="86">
        <v>131300</v>
      </c>
      <c r="I58" s="86">
        <f>J58+K58</f>
        <v>131300</v>
      </c>
      <c r="J58" s="11">
        <f>77700+6000</f>
        <v>83700</v>
      </c>
      <c r="K58" s="11">
        <v>47600</v>
      </c>
      <c r="L58" s="11"/>
    </row>
    <row r="59" spans="1:12" ht="16.5">
      <c r="A59" s="10" t="s">
        <v>46</v>
      </c>
      <c r="B59" s="11"/>
      <c r="C59" s="18">
        <f>D59+E59+F59</f>
        <v>33100</v>
      </c>
      <c r="D59" s="11">
        <v>20500</v>
      </c>
      <c r="E59" s="10">
        <v>12600</v>
      </c>
      <c r="F59" s="10"/>
      <c r="G59" s="86">
        <v>-6000</v>
      </c>
      <c r="H59" s="86"/>
      <c r="I59" s="86">
        <f>J59+K59</f>
        <v>27100</v>
      </c>
      <c r="J59" s="11">
        <f>20500-6000</f>
        <v>14500</v>
      </c>
      <c r="K59" s="10">
        <v>12600</v>
      </c>
      <c r="L59" s="10"/>
    </row>
    <row r="60" spans="1:12" ht="16.5">
      <c r="A60" s="10" t="s">
        <v>47</v>
      </c>
      <c r="B60" s="11"/>
      <c r="C60" s="18">
        <f>D60+E60+F60</f>
        <v>11000</v>
      </c>
      <c r="D60" s="11">
        <v>6000</v>
      </c>
      <c r="E60" s="10">
        <v>5000</v>
      </c>
      <c r="F60" s="10"/>
      <c r="G60" s="86"/>
      <c r="H60" s="86"/>
      <c r="I60" s="86">
        <v>11000</v>
      </c>
      <c r="J60" s="11">
        <v>6000</v>
      </c>
      <c r="K60" s="10">
        <v>5000</v>
      </c>
      <c r="L60" s="10"/>
    </row>
    <row r="61" spans="1:12" ht="16.5">
      <c r="A61" s="10" t="s">
        <v>48</v>
      </c>
      <c r="B61" s="11"/>
      <c r="C61" s="18">
        <f>D61+E61+F61</f>
        <v>71900</v>
      </c>
      <c r="D61" s="11">
        <v>34050</v>
      </c>
      <c r="E61" s="10">
        <v>37850</v>
      </c>
      <c r="F61" s="10"/>
      <c r="G61" s="86"/>
      <c r="H61" s="86"/>
      <c r="I61" s="86">
        <v>71900</v>
      </c>
      <c r="J61" s="11">
        <v>34050</v>
      </c>
      <c r="K61" s="10">
        <v>37850</v>
      </c>
      <c r="L61" s="10"/>
    </row>
    <row r="62" spans="1:12" s="90" customFormat="1" ht="17.25">
      <c r="A62" s="8" t="s">
        <v>49</v>
      </c>
      <c r="B62" s="12">
        <v>12000</v>
      </c>
      <c r="C62" s="12">
        <v>12000</v>
      </c>
      <c r="D62" s="12">
        <v>12000</v>
      </c>
      <c r="E62" s="8"/>
      <c r="F62" s="8"/>
      <c r="G62" s="91"/>
      <c r="H62" s="91">
        <v>12000</v>
      </c>
      <c r="I62" s="91">
        <v>12000</v>
      </c>
      <c r="J62" s="12">
        <v>12000</v>
      </c>
      <c r="K62" s="8"/>
      <c r="L62" s="8"/>
    </row>
    <row r="63" spans="1:12" s="90" customFormat="1" ht="17.25">
      <c r="A63" s="8" t="s">
        <v>50</v>
      </c>
      <c r="B63" s="12">
        <v>1000</v>
      </c>
      <c r="C63" s="12">
        <v>1000</v>
      </c>
      <c r="D63" s="12">
        <v>1000</v>
      </c>
      <c r="E63" s="8"/>
      <c r="F63" s="8"/>
      <c r="G63" s="91"/>
      <c r="H63" s="91">
        <v>1000</v>
      </c>
      <c r="I63" s="91">
        <v>1000</v>
      </c>
      <c r="J63" s="12">
        <v>1000</v>
      </c>
      <c r="K63" s="8"/>
      <c r="L63" s="8"/>
    </row>
    <row r="64" spans="1:12" s="90" customFormat="1" ht="17.25">
      <c r="A64" s="8" t="s">
        <v>51</v>
      </c>
      <c r="B64" s="12">
        <v>1177000</v>
      </c>
      <c r="C64" s="12">
        <v>1177000</v>
      </c>
      <c r="D64" s="12">
        <v>1177000</v>
      </c>
      <c r="E64" s="8"/>
      <c r="F64" s="8"/>
      <c r="G64" s="91"/>
      <c r="H64" s="91">
        <v>1177000</v>
      </c>
      <c r="I64" s="91">
        <v>1177000</v>
      </c>
      <c r="J64" s="12">
        <v>1177000</v>
      </c>
      <c r="K64" s="8"/>
      <c r="L64" s="8"/>
    </row>
    <row r="65" spans="1:12" s="90" customFormat="1" ht="17.25">
      <c r="A65" s="8" t="s">
        <v>52</v>
      </c>
      <c r="B65" s="13"/>
      <c r="C65" s="88">
        <f>D65+E65</f>
        <v>70000</v>
      </c>
      <c r="D65" s="88">
        <v>48400</v>
      </c>
      <c r="E65" s="88">
        <v>21600</v>
      </c>
      <c r="F65" s="88"/>
      <c r="G65" s="89">
        <v>-70000</v>
      </c>
      <c r="H65" s="89"/>
      <c r="I65" s="89"/>
      <c r="J65" s="88">
        <v>0</v>
      </c>
      <c r="K65" s="88">
        <v>0</v>
      </c>
      <c r="L65" s="88"/>
    </row>
    <row r="66" spans="1:12" ht="16.5">
      <c r="A66" s="19" t="s">
        <v>53</v>
      </c>
      <c r="B66" s="20">
        <f>+B67+B77</f>
        <v>11606553</v>
      </c>
      <c r="C66" s="6">
        <f>+C67+C77</f>
        <v>11809553</v>
      </c>
      <c r="D66" s="6">
        <f aca="true" t="shared" si="13" ref="D66:I66">+D67+D77</f>
        <v>6260712</v>
      </c>
      <c r="E66" s="6">
        <f t="shared" si="13"/>
        <v>4525265</v>
      </c>
      <c r="F66" s="6">
        <f t="shared" si="13"/>
        <v>1023576</v>
      </c>
      <c r="G66" s="6">
        <f t="shared" si="13"/>
        <v>-61400</v>
      </c>
      <c r="H66" s="6">
        <f t="shared" si="13"/>
        <v>11615153</v>
      </c>
      <c r="I66" s="6">
        <f t="shared" si="13"/>
        <v>11748153</v>
      </c>
      <c r="J66" s="6">
        <f>+J67+J77</f>
        <v>6220912</v>
      </c>
      <c r="K66" s="6">
        <f>+K67+K77</f>
        <v>4503665</v>
      </c>
      <c r="L66" s="6">
        <f>+L67+L77</f>
        <v>1023576</v>
      </c>
    </row>
    <row r="67" spans="1:12" ht="16.5">
      <c r="A67" s="21" t="s">
        <v>54</v>
      </c>
      <c r="B67" s="8">
        <f>+B68+B69</f>
        <v>11606553</v>
      </c>
      <c r="C67" s="8">
        <f>+C68+C69</f>
        <v>11739553</v>
      </c>
      <c r="D67" s="8">
        <f aca="true" t="shared" si="14" ref="D67:I67">+D68+D69</f>
        <v>6212312</v>
      </c>
      <c r="E67" s="8">
        <f t="shared" si="14"/>
        <v>4503665</v>
      </c>
      <c r="F67" s="8">
        <f t="shared" si="14"/>
        <v>1023576</v>
      </c>
      <c r="G67" s="8">
        <f t="shared" si="14"/>
        <v>8600</v>
      </c>
      <c r="H67" s="8">
        <f t="shared" si="14"/>
        <v>11615153</v>
      </c>
      <c r="I67" s="8">
        <f t="shared" si="14"/>
        <v>11748153</v>
      </c>
      <c r="J67" s="8">
        <f>+J68+J69</f>
        <v>6220912</v>
      </c>
      <c r="K67" s="8">
        <f>+K68+K69</f>
        <v>4503665</v>
      </c>
      <c r="L67" s="8">
        <f>+L68+L69</f>
        <v>1023576</v>
      </c>
    </row>
    <row r="68" spans="1:12" s="16" customFormat="1" ht="16.5">
      <c r="A68" s="22" t="s">
        <v>55</v>
      </c>
      <c r="B68" s="15">
        <f>B16-B42-B46-B58</f>
        <v>4718700</v>
      </c>
      <c r="C68" s="15">
        <f>C16-C42-C46-C58</f>
        <v>4851700</v>
      </c>
      <c r="D68" s="15">
        <f>C68-E68-F68</f>
        <v>3221570</v>
      </c>
      <c r="E68" s="15">
        <f>E16-E18-E23-E42-E46-E58</f>
        <v>1451905</v>
      </c>
      <c r="F68" s="15">
        <f>F16-F18-F23-F42-F46-F58</f>
        <v>178225</v>
      </c>
      <c r="G68" s="15">
        <f>G16-G42-G46-G58</f>
        <v>0</v>
      </c>
      <c r="H68" s="15">
        <f>H16-H42-H46-H58</f>
        <v>4718700</v>
      </c>
      <c r="I68" s="15">
        <f>I16-I42-I46-I58</f>
        <v>4851700</v>
      </c>
      <c r="J68" s="15">
        <f>I68-K68-L68</f>
        <v>3221570</v>
      </c>
      <c r="K68" s="15">
        <f>K16-K18-K23-K42-K46-K58</f>
        <v>1451905</v>
      </c>
      <c r="L68" s="15">
        <f>L16-L42-L46-L58</f>
        <v>178225</v>
      </c>
    </row>
    <row r="69" spans="1:12" ht="16.5">
      <c r="A69" s="9" t="s">
        <v>138</v>
      </c>
      <c r="B69" s="10">
        <f>+B70+B71</f>
        <v>6887853</v>
      </c>
      <c r="C69" s="10">
        <f>+C70+C71</f>
        <v>6887853</v>
      </c>
      <c r="D69" s="10">
        <f>+D70+D71</f>
        <v>2990742</v>
      </c>
      <c r="E69" s="10">
        <f>+E70+E71</f>
        <v>3051760</v>
      </c>
      <c r="F69" s="10">
        <f>+F70+F71</f>
        <v>845351</v>
      </c>
      <c r="G69" s="10">
        <f>+G70+G71+G76</f>
        <v>8600</v>
      </c>
      <c r="H69" s="10">
        <f>+H70+H71+H76</f>
        <v>6896453</v>
      </c>
      <c r="I69" s="10">
        <f>+I70+I71+I76</f>
        <v>6896453</v>
      </c>
      <c r="J69" s="10">
        <f>+J70+J71+J76</f>
        <v>2999342</v>
      </c>
      <c r="K69" s="10">
        <f>+K70+K71</f>
        <v>3051760</v>
      </c>
      <c r="L69" s="10">
        <f>+L70+L71</f>
        <v>845351</v>
      </c>
    </row>
    <row r="70" spans="1:12" ht="16.5">
      <c r="A70" s="9" t="s">
        <v>57</v>
      </c>
      <c r="B70" s="10">
        <v>5998711</v>
      </c>
      <c r="C70" s="10">
        <v>5998711</v>
      </c>
      <c r="D70" s="10">
        <f>C70-E70-F70</f>
        <v>2101600</v>
      </c>
      <c r="E70" s="10">
        <v>3051760</v>
      </c>
      <c r="F70" s="10">
        <v>845351</v>
      </c>
      <c r="G70" s="86"/>
      <c r="H70" s="86">
        <v>5998711</v>
      </c>
      <c r="I70" s="86">
        <v>5998711</v>
      </c>
      <c r="J70" s="10">
        <f>I70-K70-L70</f>
        <v>2101600</v>
      </c>
      <c r="K70" s="10">
        <v>3051760</v>
      </c>
      <c r="L70" s="10">
        <v>845351</v>
      </c>
    </row>
    <row r="71" spans="1:12" ht="16.5">
      <c r="A71" s="9" t="s">
        <v>58</v>
      </c>
      <c r="B71" s="10">
        <f>+B72+B75</f>
        <v>889142</v>
      </c>
      <c r="C71" s="10">
        <f>+C72+C75</f>
        <v>889142</v>
      </c>
      <c r="D71" s="10">
        <f aca="true" t="shared" si="15" ref="D71:I71">+D72+D75</f>
        <v>889142</v>
      </c>
      <c r="E71" s="10">
        <f t="shared" si="15"/>
        <v>0</v>
      </c>
      <c r="F71" s="10">
        <f t="shared" si="15"/>
        <v>0</v>
      </c>
      <c r="G71" s="10">
        <f t="shared" si="15"/>
        <v>0</v>
      </c>
      <c r="H71" s="10">
        <f t="shared" si="15"/>
        <v>889142</v>
      </c>
      <c r="I71" s="10">
        <f t="shared" si="15"/>
        <v>889142</v>
      </c>
      <c r="J71" s="10">
        <f>+J72+J75</f>
        <v>889142</v>
      </c>
      <c r="K71" s="10">
        <f>+K72+K75</f>
        <v>0</v>
      </c>
      <c r="L71" s="10">
        <f>+L72+L75</f>
        <v>0</v>
      </c>
    </row>
    <row r="72" spans="1:12" ht="16.5">
      <c r="A72" s="9" t="s">
        <v>59</v>
      </c>
      <c r="B72" s="10">
        <f>+B73+B74</f>
        <v>138466</v>
      </c>
      <c r="C72" s="10">
        <f>+C73+C74</f>
        <v>138466</v>
      </c>
      <c r="D72" s="10">
        <f>+D73+D74</f>
        <v>138466</v>
      </c>
      <c r="E72" s="10"/>
      <c r="F72" s="10"/>
      <c r="G72" s="86"/>
      <c r="H72" s="86">
        <v>138466</v>
      </c>
      <c r="I72" s="86">
        <v>138466</v>
      </c>
      <c r="J72" s="10">
        <f>+J73+J74</f>
        <v>138466</v>
      </c>
      <c r="K72" s="10"/>
      <c r="L72" s="10"/>
    </row>
    <row r="73" spans="1:12" ht="16.5">
      <c r="A73" s="9" t="s">
        <v>60</v>
      </c>
      <c r="B73" s="10">
        <f>9396+17070</f>
        <v>26466</v>
      </c>
      <c r="C73" s="10">
        <f>9396+17070</f>
        <v>26466</v>
      </c>
      <c r="D73" s="10">
        <f>9396+17070</f>
        <v>26466</v>
      </c>
      <c r="E73" s="10"/>
      <c r="F73" s="10"/>
      <c r="G73" s="86"/>
      <c r="H73" s="86">
        <v>26466</v>
      </c>
      <c r="I73" s="86">
        <v>26466</v>
      </c>
      <c r="J73" s="10">
        <f>9396+17070</f>
        <v>26466</v>
      </c>
      <c r="K73" s="10"/>
      <c r="L73" s="10"/>
    </row>
    <row r="74" spans="1:12" ht="16.5">
      <c r="A74" s="23" t="s">
        <v>61</v>
      </c>
      <c r="B74" s="24">
        <f>29000+83000</f>
        <v>112000</v>
      </c>
      <c r="C74" s="24">
        <f>29000+83000</f>
        <v>112000</v>
      </c>
      <c r="D74" s="24">
        <f>29000+83000</f>
        <v>112000</v>
      </c>
      <c r="E74" s="24"/>
      <c r="F74" s="24"/>
      <c r="G74" s="86"/>
      <c r="H74" s="86">
        <v>112000</v>
      </c>
      <c r="I74" s="86">
        <v>112000</v>
      </c>
      <c r="J74" s="24">
        <f>29000+83000</f>
        <v>112000</v>
      </c>
      <c r="K74" s="24"/>
      <c r="L74" s="24"/>
    </row>
    <row r="75" spans="1:12" ht="16.5">
      <c r="A75" s="9" t="s">
        <v>62</v>
      </c>
      <c r="B75" s="10">
        <v>750676</v>
      </c>
      <c r="C75" s="10">
        <v>750676</v>
      </c>
      <c r="D75" s="10">
        <v>750676</v>
      </c>
      <c r="E75" s="10"/>
      <c r="F75" s="10"/>
      <c r="G75" s="86"/>
      <c r="H75" s="86">
        <v>750676</v>
      </c>
      <c r="I75" s="86">
        <v>750676</v>
      </c>
      <c r="J75" s="10">
        <v>750676</v>
      </c>
      <c r="K75" s="10"/>
      <c r="L75" s="10"/>
    </row>
    <row r="76" spans="1:12" ht="16.5">
      <c r="A76" s="9" t="s">
        <v>135</v>
      </c>
      <c r="B76" s="10"/>
      <c r="C76" s="10"/>
      <c r="D76" s="10"/>
      <c r="E76" s="10"/>
      <c r="F76" s="10"/>
      <c r="G76" s="86">
        <v>8600</v>
      </c>
      <c r="H76" s="86">
        <v>8600</v>
      </c>
      <c r="I76" s="86">
        <v>8600</v>
      </c>
      <c r="J76" s="10">
        <v>8600</v>
      </c>
      <c r="K76" s="10"/>
      <c r="L76" s="10"/>
    </row>
    <row r="77" spans="1:12" ht="16.5">
      <c r="A77" s="124" t="s">
        <v>52</v>
      </c>
      <c r="B77" s="125">
        <v>0</v>
      </c>
      <c r="C77" s="125">
        <v>70000</v>
      </c>
      <c r="D77" s="125">
        <v>48400</v>
      </c>
      <c r="E77" s="125">
        <v>21600</v>
      </c>
      <c r="F77" s="125">
        <v>0</v>
      </c>
      <c r="G77" s="126">
        <v>-70000</v>
      </c>
      <c r="H77" s="126"/>
      <c r="I77" s="126">
        <v>0</v>
      </c>
      <c r="J77" s="125">
        <v>0</v>
      </c>
      <c r="K77" s="125">
        <v>0</v>
      </c>
      <c r="L77" s="125">
        <v>0</v>
      </c>
    </row>
    <row r="78" spans="1:12" ht="16.5">
      <c r="A78" s="19" t="s">
        <v>63</v>
      </c>
      <c r="B78" s="20">
        <f>+B79-B80</f>
        <v>11320</v>
      </c>
      <c r="C78" s="20">
        <f>+C79-C80</f>
        <v>11320</v>
      </c>
      <c r="D78" s="20"/>
      <c r="E78" s="127"/>
      <c r="F78" s="127"/>
      <c r="G78" s="128"/>
      <c r="H78" s="20">
        <f>+H79-H80</f>
        <v>11320</v>
      </c>
      <c r="I78" s="20">
        <f>+I79-I80</f>
        <v>11320</v>
      </c>
      <c r="J78" s="20"/>
      <c r="K78" s="127"/>
      <c r="L78" s="127"/>
    </row>
    <row r="79" spans="1:12" ht="16.5">
      <c r="A79" s="9" t="s">
        <v>64</v>
      </c>
      <c r="B79" s="10">
        <v>10717411</v>
      </c>
      <c r="C79" s="10">
        <f>11739553-889142</f>
        <v>10850411</v>
      </c>
      <c r="D79" s="10"/>
      <c r="E79" s="10"/>
      <c r="F79" s="10"/>
      <c r="G79" s="86"/>
      <c r="H79" s="10">
        <v>10717411</v>
      </c>
      <c r="I79" s="10">
        <f>11739553-889142</f>
        <v>10850411</v>
      </c>
      <c r="J79" s="10"/>
      <c r="K79" s="10"/>
      <c r="L79" s="10"/>
    </row>
    <row r="80" spans="1:12" ht="16.5">
      <c r="A80" s="9" t="s">
        <v>65</v>
      </c>
      <c r="B80" s="10">
        <v>10706091</v>
      </c>
      <c r="C80" s="10">
        <f>10706091+133000</f>
        <v>10839091</v>
      </c>
      <c r="D80" s="10"/>
      <c r="E80" s="10"/>
      <c r="F80" s="10"/>
      <c r="G80" s="86"/>
      <c r="H80" s="10">
        <v>10706091</v>
      </c>
      <c r="I80" s="10">
        <f>10706091+133000</f>
        <v>10839091</v>
      </c>
      <c r="J80" s="10"/>
      <c r="K80" s="10"/>
      <c r="L80" s="10"/>
    </row>
    <row r="81" spans="1:12" ht="16.5">
      <c r="A81" s="26"/>
      <c r="B81" s="27"/>
      <c r="C81" s="27"/>
      <c r="D81" s="27"/>
      <c r="E81" s="27"/>
      <c r="F81" s="27"/>
      <c r="G81" s="87"/>
      <c r="H81" s="87"/>
      <c r="I81" s="87"/>
      <c r="J81" s="116"/>
      <c r="K81" s="116"/>
      <c r="L81" s="116"/>
    </row>
  </sheetData>
  <sheetProtection/>
  <mergeCells count="14">
    <mergeCell ref="A2:L2"/>
    <mergeCell ref="A3:L3"/>
    <mergeCell ref="A4:L4"/>
    <mergeCell ref="A5:L5"/>
    <mergeCell ref="K6:L6"/>
    <mergeCell ref="H8:H9"/>
    <mergeCell ref="I8:I9"/>
    <mergeCell ref="H7:L7"/>
    <mergeCell ref="J8:L8"/>
    <mergeCell ref="A7:A9"/>
    <mergeCell ref="G7:G9"/>
    <mergeCell ref="B7:B9"/>
    <mergeCell ref="C7:C9"/>
    <mergeCell ref="D7:F8"/>
  </mergeCells>
  <printOptions horizontalCentered="1"/>
  <pageMargins left="0.5" right="0.25" top="0.5" bottom="0.4" header="0.25" footer="0.2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A2" sqref="A2:I2"/>
    </sheetView>
  </sheetViews>
  <sheetFormatPr defaultColWidth="7.796875" defaultRowHeight="14.25"/>
  <cols>
    <col min="1" max="1" width="44.8984375" style="0" customWidth="1"/>
    <col min="2" max="2" width="12.09765625" style="0" customWidth="1"/>
    <col min="3" max="3" width="12.3984375" style="0" customWidth="1"/>
    <col min="4" max="4" width="10" style="0" hidden="1" customWidth="1"/>
    <col min="5" max="5" width="9.3984375" style="0" hidden="1" customWidth="1"/>
    <col min="6" max="6" width="9.19921875" style="0" hidden="1" customWidth="1"/>
    <col min="7" max="7" width="10.09765625" style="0" customWidth="1"/>
    <col min="8" max="8" width="10" style="0" customWidth="1"/>
    <col min="9" max="9" width="10.8984375" style="0" customWidth="1"/>
  </cols>
  <sheetData>
    <row r="1" spans="1:9" ht="18.75">
      <c r="A1" s="161" t="s">
        <v>1</v>
      </c>
      <c r="B1" s="161"/>
      <c r="C1" s="161"/>
      <c r="D1" s="161"/>
      <c r="E1" s="161"/>
      <c r="F1" s="161"/>
      <c r="G1" s="161"/>
      <c r="H1" s="161"/>
      <c r="I1" s="161"/>
    </row>
    <row r="2" spans="1:9" ht="19.5" customHeight="1">
      <c r="A2" s="160" t="s">
        <v>143</v>
      </c>
      <c r="B2" s="160"/>
      <c r="C2" s="160"/>
      <c r="D2" s="160"/>
      <c r="E2" s="160"/>
      <c r="F2" s="160"/>
      <c r="G2" s="160"/>
      <c r="H2" s="160"/>
      <c r="I2" s="160"/>
    </row>
    <row r="3" spans="1:9" ht="18.75">
      <c r="A3" s="156" t="s">
        <v>164</v>
      </c>
      <c r="B3" s="156"/>
      <c r="C3" s="156"/>
      <c r="D3" s="156"/>
      <c r="E3" s="156"/>
      <c r="F3" s="156"/>
      <c r="G3" s="156"/>
      <c r="H3" s="156"/>
      <c r="I3" s="156"/>
    </row>
    <row r="4" spans="1:9" ht="18.75">
      <c r="A4" s="156" t="s">
        <v>163</v>
      </c>
      <c r="B4" s="156"/>
      <c r="C4" s="156"/>
      <c r="D4" s="156"/>
      <c r="E4" s="156"/>
      <c r="F4" s="156"/>
      <c r="G4" s="156"/>
      <c r="H4" s="156"/>
      <c r="I4" s="156"/>
    </row>
    <row r="5" spans="1:8" ht="18.75">
      <c r="A5" s="3"/>
      <c r="B5" s="3"/>
      <c r="C5" s="3"/>
      <c r="D5" s="3"/>
      <c r="E5" s="3"/>
      <c r="F5" s="3"/>
      <c r="H5" s="113" t="s">
        <v>133</v>
      </c>
    </row>
    <row r="6" spans="1:9" ht="16.5">
      <c r="A6" s="135" t="s">
        <v>0</v>
      </c>
      <c r="B6" s="138" t="s">
        <v>156</v>
      </c>
      <c r="C6" s="157" t="s">
        <v>157</v>
      </c>
      <c r="D6" s="82"/>
      <c r="E6" s="83" t="s">
        <v>4</v>
      </c>
      <c r="F6" s="82"/>
      <c r="G6" s="136" t="s">
        <v>161</v>
      </c>
      <c r="H6" s="150" t="s">
        <v>130</v>
      </c>
      <c r="I6" s="150"/>
    </row>
    <row r="7" spans="1:9" s="4" customFormat="1" ht="22.5" customHeight="1">
      <c r="A7" s="135"/>
      <c r="B7" s="139"/>
      <c r="C7" s="158"/>
      <c r="D7" s="135" t="s">
        <v>7</v>
      </c>
      <c r="E7" s="135"/>
      <c r="F7" s="135"/>
      <c r="G7" s="137"/>
      <c r="H7" s="148" t="s">
        <v>5</v>
      </c>
      <c r="I7" s="136" t="s">
        <v>6</v>
      </c>
    </row>
    <row r="8" spans="1:9" s="4" customFormat="1" ht="25.5" customHeight="1">
      <c r="A8" s="135"/>
      <c r="B8" s="140"/>
      <c r="C8" s="159"/>
      <c r="D8" s="84" t="s">
        <v>8</v>
      </c>
      <c r="E8" s="84" t="s">
        <v>9</v>
      </c>
      <c r="F8" s="84" t="s">
        <v>10</v>
      </c>
      <c r="G8" s="134"/>
      <c r="H8" s="148"/>
      <c r="I8" s="134"/>
    </row>
    <row r="9" spans="1:9" ht="16.5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92">
        <v>4</v>
      </c>
      <c r="H9" s="92">
        <v>5</v>
      </c>
      <c r="I9" s="92" t="s">
        <v>131</v>
      </c>
    </row>
    <row r="10" spans="1:9" ht="16.5">
      <c r="A10" s="81" t="s">
        <v>12</v>
      </c>
      <c r="B10" s="6">
        <f>B11+B14</f>
        <v>5202000</v>
      </c>
      <c r="C10" s="6">
        <f>C11+C14</f>
        <v>5405000</v>
      </c>
      <c r="D10" s="6">
        <f aca="true" t="shared" si="0" ref="D10:I10">D11+D14</f>
        <v>4284500</v>
      </c>
      <c r="E10" s="6">
        <f t="shared" si="0"/>
        <v>1915575</v>
      </c>
      <c r="F10" s="6">
        <f t="shared" si="0"/>
        <v>467925</v>
      </c>
      <c r="G10" s="6">
        <f t="shared" si="0"/>
        <v>-70000</v>
      </c>
      <c r="H10" s="6">
        <f t="shared" si="0"/>
        <v>5202000</v>
      </c>
      <c r="I10" s="6">
        <f t="shared" si="0"/>
        <v>5335000</v>
      </c>
    </row>
    <row r="11" spans="1:9" ht="16.5">
      <c r="A11" s="7" t="s">
        <v>146</v>
      </c>
      <c r="B11" s="8">
        <f>B12+B13</f>
        <v>105000</v>
      </c>
      <c r="C11" s="8">
        <f>C12+C13</f>
        <v>105000</v>
      </c>
      <c r="D11" s="8">
        <f aca="true" t="shared" si="1" ref="D11:I11">D12+D13</f>
        <v>105000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105000</v>
      </c>
      <c r="I11" s="8">
        <f t="shared" si="1"/>
        <v>105000</v>
      </c>
    </row>
    <row r="12" spans="1:9" ht="16.5">
      <c r="A12" s="9" t="s">
        <v>147</v>
      </c>
      <c r="B12" s="10">
        <v>35000</v>
      </c>
      <c r="C12" s="11">
        <f>D12+E12+F12</f>
        <v>15000</v>
      </c>
      <c r="D12" s="10">
        <v>15000</v>
      </c>
      <c r="E12" s="10"/>
      <c r="F12" s="10"/>
      <c r="G12" s="86">
        <v>20000</v>
      </c>
      <c r="H12" s="86">
        <v>35000</v>
      </c>
      <c r="I12" s="86">
        <v>35000</v>
      </c>
    </row>
    <row r="13" spans="1:9" ht="16.5">
      <c r="A13" s="9" t="s">
        <v>148</v>
      </c>
      <c r="B13" s="10">
        <v>70000</v>
      </c>
      <c r="C13" s="11">
        <f>D13+E13+F13</f>
        <v>90000</v>
      </c>
      <c r="D13" s="10">
        <v>90000</v>
      </c>
      <c r="E13" s="10"/>
      <c r="F13" s="10"/>
      <c r="G13" s="86">
        <v>-20000</v>
      </c>
      <c r="H13" s="86">
        <v>70000</v>
      </c>
      <c r="I13" s="86">
        <v>70000</v>
      </c>
    </row>
    <row r="14" spans="1:9" ht="16.5">
      <c r="A14" s="8" t="s">
        <v>13</v>
      </c>
      <c r="B14" s="8">
        <f>B15+B64</f>
        <v>5097000</v>
      </c>
      <c r="C14" s="8">
        <f>C15+C64</f>
        <v>5300000</v>
      </c>
      <c r="D14" s="8">
        <f aca="true" t="shared" si="2" ref="D14:I14">D15+D64</f>
        <v>4179500</v>
      </c>
      <c r="E14" s="8">
        <f t="shared" si="2"/>
        <v>1915575</v>
      </c>
      <c r="F14" s="8">
        <f t="shared" si="2"/>
        <v>467925</v>
      </c>
      <c r="G14" s="8">
        <f t="shared" si="2"/>
        <v>-70000</v>
      </c>
      <c r="H14" s="8">
        <f>H15+H64</f>
        <v>5097000</v>
      </c>
      <c r="I14" s="8">
        <f t="shared" si="2"/>
        <v>5230000</v>
      </c>
    </row>
    <row r="15" spans="1:9" ht="16.5">
      <c r="A15" s="8" t="s">
        <v>14</v>
      </c>
      <c r="B15" s="8">
        <f>B17+B22+B27+B32+B37+B38+B39+B43+B49+B50+B40+B55+B51+B61+B62+B63</f>
        <v>5097000</v>
      </c>
      <c r="C15" s="8">
        <f>C17+C22+C27+C32+C37+C38+C39+C43+C49+C50+C40+C55+C51+C61+C62+C63</f>
        <v>5230000</v>
      </c>
      <c r="D15" s="8">
        <f aca="true" t="shared" si="3" ref="D15:I15">D17+D22+D27+D32+D37+D38+D39+D43+D49+D50+D40+D55+D51+D61+D62+D63</f>
        <v>4131100</v>
      </c>
      <c r="E15" s="8">
        <f t="shared" si="3"/>
        <v>1893975</v>
      </c>
      <c r="F15" s="8">
        <f t="shared" si="3"/>
        <v>467925</v>
      </c>
      <c r="G15" s="8">
        <f t="shared" si="3"/>
        <v>0</v>
      </c>
      <c r="H15" s="8">
        <f t="shared" si="3"/>
        <v>5097000</v>
      </c>
      <c r="I15" s="8">
        <f t="shared" si="3"/>
        <v>5230000</v>
      </c>
    </row>
    <row r="16" spans="1:9" ht="16.5">
      <c r="A16" s="8" t="s">
        <v>15</v>
      </c>
      <c r="B16" s="8">
        <f>B15-B49</f>
        <v>4797000</v>
      </c>
      <c r="C16" s="8">
        <f>C15-C49</f>
        <v>4930000</v>
      </c>
      <c r="D16" s="8">
        <f aca="true" t="shared" si="4" ref="D16:I16">D15-D49</f>
        <v>3962700</v>
      </c>
      <c r="E16" s="8">
        <f t="shared" si="4"/>
        <v>1762375</v>
      </c>
      <c r="F16" s="8">
        <f t="shared" si="4"/>
        <v>467925</v>
      </c>
      <c r="G16" s="8">
        <f t="shared" si="4"/>
        <v>0</v>
      </c>
      <c r="H16" s="8">
        <f t="shared" si="4"/>
        <v>4797000</v>
      </c>
      <c r="I16" s="8">
        <f t="shared" si="4"/>
        <v>4930000</v>
      </c>
    </row>
    <row r="17" spans="1:9" ht="16.5">
      <c r="A17" s="8" t="s">
        <v>16</v>
      </c>
      <c r="B17" s="12">
        <f>SUM(B18:B21)</f>
        <v>339900</v>
      </c>
      <c r="C17" s="12">
        <f>SUM(C18:C21)</f>
        <v>339900</v>
      </c>
      <c r="D17" s="12">
        <f aca="true" t="shared" si="5" ref="D17:I17">SUM(D18:D21)</f>
        <v>339700</v>
      </c>
      <c r="E17" s="12">
        <f t="shared" si="5"/>
        <v>200</v>
      </c>
      <c r="F17" s="12">
        <f t="shared" si="5"/>
        <v>0</v>
      </c>
      <c r="G17" s="12">
        <f t="shared" si="5"/>
        <v>0</v>
      </c>
      <c r="H17" s="12">
        <f t="shared" si="5"/>
        <v>339900</v>
      </c>
      <c r="I17" s="12">
        <f t="shared" si="5"/>
        <v>339900</v>
      </c>
    </row>
    <row r="18" spans="1:9" ht="16.5">
      <c r="A18" s="10" t="s">
        <v>17</v>
      </c>
      <c r="B18" s="11">
        <v>233900</v>
      </c>
      <c r="C18" s="11">
        <f>D18+E18+F18</f>
        <v>233900</v>
      </c>
      <c r="D18" s="10">
        <v>233830</v>
      </c>
      <c r="E18" s="10">
        <v>70</v>
      </c>
      <c r="F18" s="10"/>
      <c r="G18" s="86"/>
      <c r="H18" s="86">
        <v>233900</v>
      </c>
      <c r="I18" s="86">
        <v>233900</v>
      </c>
    </row>
    <row r="19" spans="1:9" ht="16.5">
      <c r="A19" s="10" t="s">
        <v>18</v>
      </c>
      <c r="B19" s="11">
        <v>22000</v>
      </c>
      <c r="C19" s="11">
        <f>D19+E19+F19</f>
        <v>22000</v>
      </c>
      <c r="D19" s="10">
        <v>21870</v>
      </c>
      <c r="E19" s="10">
        <v>130</v>
      </c>
      <c r="F19" s="10"/>
      <c r="G19" s="86"/>
      <c r="H19" s="86">
        <v>22000</v>
      </c>
      <c r="I19" s="86">
        <v>22000</v>
      </c>
    </row>
    <row r="20" spans="1:9" ht="16.5">
      <c r="A20" s="10" t="s">
        <v>19</v>
      </c>
      <c r="B20" s="11">
        <v>77500</v>
      </c>
      <c r="C20" s="11">
        <f>D20+E20+F20</f>
        <v>77500</v>
      </c>
      <c r="D20" s="10">
        <v>77500</v>
      </c>
      <c r="E20" s="10"/>
      <c r="F20" s="10"/>
      <c r="G20" s="86"/>
      <c r="H20" s="86">
        <v>77500</v>
      </c>
      <c r="I20" s="86">
        <v>77500</v>
      </c>
    </row>
    <row r="21" spans="1:9" ht="16.5">
      <c r="A21" s="10" t="s">
        <v>20</v>
      </c>
      <c r="B21" s="11">
        <v>6500</v>
      </c>
      <c r="C21" s="11">
        <f>D21+E21+F21</f>
        <v>6500</v>
      </c>
      <c r="D21" s="10">
        <v>6500</v>
      </c>
      <c r="E21" s="10"/>
      <c r="F21" s="10"/>
      <c r="G21" s="86"/>
      <c r="H21" s="86">
        <v>6500</v>
      </c>
      <c r="I21" s="86">
        <v>6500</v>
      </c>
    </row>
    <row r="22" spans="1:9" ht="16.5">
      <c r="A22" s="8" t="s">
        <v>21</v>
      </c>
      <c r="B22" s="13">
        <f>SUM(B23:B26)</f>
        <v>579700</v>
      </c>
      <c r="C22" s="13">
        <f>SUM(C23:C26)</f>
        <v>579700</v>
      </c>
      <c r="D22" s="13">
        <f aca="true" t="shared" si="6" ref="D22:I22">SUM(D23:D26)</f>
        <v>564730</v>
      </c>
      <c r="E22" s="13">
        <f t="shared" si="6"/>
        <v>14970</v>
      </c>
      <c r="F22" s="13">
        <f t="shared" si="6"/>
        <v>0</v>
      </c>
      <c r="G22" s="13"/>
      <c r="H22" s="13">
        <f t="shared" si="6"/>
        <v>579700</v>
      </c>
      <c r="I22" s="13">
        <f t="shared" si="6"/>
        <v>579700</v>
      </c>
    </row>
    <row r="23" spans="1:9" ht="16.5">
      <c r="A23" s="10" t="s">
        <v>17</v>
      </c>
      <c r="B23" s="11">
        <v>244550</v>
      </c>
      <c r="C23" s="11">
        <f>D23+E23+F23</f>
        <v>244550</v>
      </c>
      <c r="D23" s="11">
        <v>233305</v>
      </c>
      <c r="E23" s="10">
        <v>11245</v>
      </c>
      <c r="F23" s="10"/>
      <c r="G23" s="86"/>
      <c r="H23" s="86">
        <v>244550</v>
      </c>
      <c r="I23" s="86">
        <v>244550</v>
      </c>
    </row>
    <row r="24" spans="1:9" ht="16.5">
      <c r="A24" s="10" t="s">
        <v>18</v>
      </c>
      <c r="B24" s="11">
        <v>270000</v>
      </c>
      <c r="C24" s="11">
        <f>D24+E24+F24</f>
        <v>270000</v>
      </c>
      <c r="D24" s="11">
        <v>266275</v>
      </c>
      <c r="E24" s="10">
        <v>3725</v>
      </c>
      <c r="F24" s="10"/>
      <c r="G24" s="86"/>
      <c r="H24" s="86">
        <v>270000</v>
      </c>
      <c r="I24" s="86">
        <v>270000</v>
      </c>
    </row>
    <row r="25" spans="1:9" ht="16.5">
      <c r="A25" s="10" t="s">
        <v>19</v>
      </c>
      <c r="B25" s="11">
        <v>150</v>
      </c>
      <c r="C25" s="11">
        <f>D25+E25+F25</f>
        <v>150</v>
      </c>
      <c r="D25" s="11">
        <v>150</v>
      </c>
      <c r="E25" s="10"/>
      <c r="F25" s="10"/>
      <c r="G25" s="86"/>
      <c r="H25" s="86">
        <v>150</v>
      </c>
      <c r="I25" s="86">
        <v>150</v>
      </c>
    </row>
    <row r="26" spans="1:9" ht="16.5">
      <c r="A26" s="10" t="s">
        <v>20</v>
      </c>
      <c r="B26" s="11">
        <v>65000</v>
      </c>
      <c r="C26" s="11">
        <f>D26+E26+F26</f>
        <v>65000</v>
      </c>
      <c r="D26" s="11">
        <v>65000</v>
      </c>
      <c r="E26" s="10"/>
      <c r="F26" s="10"/>
      <c r="G26" s="86"/>
      <c r="H26" s="86">
        <v>65000</v>
      </c>
      <c r="I26" s="86">
        <v>65000</v>
      </c>
    </row>
    <row r="27" spans="1:9" ht="16.5">
      <c r="A27" s="8" t="s">
        <v>22</v>
      </c>
      <c r="B27" s="8">
        <f>SUM(B28:B31)</f>
        <v>30000</v>
      </c>
      <c r="C27" s="8">
        <f>SUM(C28:C31)</f>
        <v>30000</v>
      </c>
      <c r="D27" s="8">
        <f aca="true" t="shared" si="7" ref="D27:I27">SUM(D28:D31)</f>
        <v>30000</v>
      </c>
      <c r="E27" s="8">
        <f t="shared" si="7"/>
        <v>0</v>
      </c>
      <c r="F27" s="8">
        <f t="shared" si="7"/>
        <v>0</v>
      </c>
      <c r="G27" s="8"/>
      <c r="H27" s="8">
        <f t="shared" si="7"/>
        <v>30000</v>
      </c>
      <c r="I27" s="8">
        <f t="shared" si="7"/>
        <v>30000</v>
      </c>
    </row>
    <row r="28" spans="1:9" ht="16.5">
      <c r="A28" s="10" t="s">
        <v>17</v>
      </c>
      <c r="B28" s="11">
        <v>24540</v>
      </c>
      <c r="C28" s="11">
        <f>D28+E28+F28</f>
        <v>24540</v>
      </c>
      <c r="D28" s="10">
        <v>24540</v>
      </c>
      <c r="E28" s="10"/>
      <c r="F28" s="10"/>
      <c r="G28" s="86"/>
      <c r="H28" s="86">
        <v>24540</v>
      </c>
      <c r="I28" s="86">
        <v>24540</v>
      </c>
    </row>
    <row r="29" spans="1:9" ht="16.5">
      <c r="A29" s="10" t="s">
        <v>18</v>
      </c>
      <c r="B29" s="11">
        <v>4000</v>
      </c>
      <c r="C29" s="11">
        <f>D29+E29+F29</f>
        <v>4000</v>
      </c>
      <c r="D29" s="10">
        <v>4000</v>
      </c>
      <c r="E29" s="10"/>
      <c r="F29" s="10"/>
      <c r="G29" s="86"/>
      <c r="H29" s="86">
        <v>4000</v>
      </c>
      <c r="I29" s="86">
        <v>4000</v>
      </c>
    </row>
    <row r="30" spans="1:9" ht="16.5">
      <c r="A30" s="10" t="s">
        <v>19</v>
      </c>
      <c r="B30" s="11">
        <v>120</v>
      </c>
      <c r="C30" s="11">
        <f>D30+E30+F30</f>
        <v>120</v>
      </c>
      <c r="D30" s="10">
        <v>120</v>
      </c>
      <c r="E30" s="10"/>
      <c r="F30" s="10"/>
      <c r="G30" s="86"/>
      <c r="H30" s="86">
        <v>120</v>
      </c>
      <c r="I30" s="86">
        <v>120</v>
      </c>
    </row>
    <row r="31" spans="1:9" ht="16.5">
      <c r="A31" s="10" t="s">
        <v>23</v>
      </c>
      <c r="B31" s="11">
        <v>1340</v>
      </c>
      <c r="C31" s="11">
        <f>D31+E31+F31</f>
        <v>1340</v>
      </c>
      <c r="D31" s="10">
        <v>1340</v>
      </c>
      <c r="E31" s="10"/>
      <c r="F31" s="10"/>
      <c r="G31" s="86"/>
      <c r="H31" s="86">
        <v>1340</v>
      </c>
      <c r="I31" s="86">
        <v>1340</v>
      </c>
    </row>
    <row r="32" spans="1:9" ht="16.5">
      <c r="A32" s="8" t="s">
        <v>24</v>
      </c>
      <c r="B32" s="13">
        <f>SUM(B33:B36)</f>
        <v>1145100</v>
      </c>
      <c r="C32" s="13">
        <f>SUM(C33:C36)</f>
        <v>1145100</v>
      </c>
      <c r="D32" s="13">
        <f aca="true" t="shared" si="8" ref="D32:I32">SUM(D33:D36)</f>
        <v>440400</v>
      </c>
      <c r="E32" s="13">
        <f t="shared" si="8"/>
        <v>704700</v>
      </c>
      <c r="F32" s="13">
        <f t="shared" si="8"/>
        <v>0</v>
      </c>
      <c r="G32" s="13"/>
      <c r="H32" s="13">
        <f t="shared" si="8"/>
        <v>1145100</v>
      </c>
      <c r="I32" s="13">
        <f t="shared" si="8"/>
        <v>1145100</v>
      </c>
    </row>
    <row r="33" spans="1:9" ht="16.5">
      <c r="A33" s="10" t="s">
        <v>17</v>
      </c>
      <c r="B33" s="11">
        <v>859100</v>
      </c>
      <c r="C33" s="11">
        <f aca="true" t="shared" si="9" ref="C33:C39">D33+E33+F33</f>
        <v>859100</v>
      </c>
      <c r="D33" s="10">
        <v>299185</v>
      </c>
      <c r="E33" s="10">
        <v>559915</v>
      </c>
      <c r="F33" s="10"/>
      <c r="G33" s="86"/>
      <c r="H33" s="86">
        <v>859100</v>
      </c>
      <c r="I33" s="86">
        <v>859100</v>
      </c>
    </row>
    <row r="34" spans="1:9" ht="16.5">
      <c r="A34" s="10" t="s">
        <v>18</v>
      </c>
      <c r="B34" s="11">
        <v>271000</v>
      </c>
      <c r="C34" s="11">
        <f t="shared" si="9"/>
        <v>271000</v>
      </c>
      <c r="D34" s="10">
        <v>141090</v>
      </c>
      <c r="E34" s="10">
        <v>129910</v>
      </c>
      <c r="F34" s="10"/>
      <c r="G34" s="86"/>
      <c r="H34" s="86">
        <v>271000</v>
      </c>
      <c r="I34" s="86">
        <v>271000</v>
      </c>
    </row>
    <row r="35" spans="1:9" ht="16.5">
      <c r="A35" s="10" t="s">
        <v>19</v>
      </c>
      <c r="B35" s="11">
        <v>4000</v>
      </c>
      <c r="C35" s="11">
        <f>D35+E35+F35</f>
        <v>4000</v>
      </c>
      <c r="D35" s="10"/>
      <c r="E35" s="10">
        <v>4000</v>
      </c>
      <c r="F35" s="10"/>
      <c r="G35" s="86"/>
      <c r="H35" s="86">
        <v>4000</v>
      </c>
      <c r="I35" s="86">
        <v>4000</v>
      </c>
    </row>
    <row r="36" spans="1:9" ht="16.5">
      <c r="A36" s="10" t="s">
        <v>20</v>
      </c>
      <c r="B36" s="11">
        <v>11000</v>
      </c>
      <c r="C36" s="11">
        <f t="shared" si="9"/>
        <v>11000</v>
      </c>
      <c r="D36" s="10">
        <v>125</v>
      </c>
      <c r="E36" s="10">
        <v>10875</v>
      </c>
      <c r="F36" s="10"/>
      <c r="G36" s="86"/>
      <c r="H36" s="86">
        <v>11000</v>
      </c>
      <c r="I36" s="86">
        <v>11000</v>
      </c>
    </row>
    <row r="37" spans="1:9" ht="16.5">
      <c r="A37" s="8" t="s">
        <v>25</v>
      </c>
      <c r="B37" s="12">
        <v>240000</v>
      </c>
      <c r="C37" s="12">
        <f t="shared" si="9"/>
        <v>240000</v>
      </c>
      <c r="D37" s="8"/>
      <c r="E37" s="8">
        <f>240000-F37</f>
        <v>198000</v>
      </c>
      <c r="F37" s="14">
        <v>42000</v>
      </c>
      <c r="G37" s="86"/>
      <c r="H37" s="91">
        <v>240000</v>
      </c>
      <c r="I37" s="91">
        <v>240000</v>
      </c>
    </row>
    <row r="38" spans="1:9" ht="16.5">
      <c r="A38" s="8" t="s">
        <v>26</v>
      </c>
      <c r="B38" s="12">
        <v>10000</v>
      </c>
      <c r="C38" s="12">
        <f t="shared" si="9"/>
        <v>10000</v>
      </c>
      <c r="D38" s="8"/>
      <c r="E38" s="8"/>
      <c r="F38" s="8">
        <v>10000</v>
      </c>
      <c r="G38" s="86"/>
      <c r="H38" s="91">
        <v>10000</v>
      </c>
      <c r="I38" s="91">
        <v>10000</v>
      </c>
    </row>
    <row r="39" spans="1:9" ht="16.5">
      <c r="A39" s="8" t="s">
        <v>27</v>
      </c>
      <c r="B39" s="12">
        <v>460000</v>
      </c>
      <c r="C39" s="12">
        <f t="shared" si="9"/>
        <v>460000</v>
      </c>
      <c r="D39" s="8">
        <v>238000</v>
      </c>
      <c r="E39" s="8">
        <v>222000</v>
      </c>
      <c r="F39" s="8"/>
      <c r="G39" s="86"/>
      <c r="H39" s="91">
        <v>460000</v>
      </c>
      <c r="I39" s="91">
        <v>460000</v>
      </c>
    </row>
    <row r="40" spans="1:9" ht="16.5" customHeight="1">
      <c r="A40" s="8" t="s">
        <v>28</v>
      </c>
      <c r="B40" s="12">
        <f>B41+B42</f>
        <v>355000</v>
      </c>
      <c r="C40" s="12">
        <f>C41+C42</f>
        <v>355000</v>
      </c>
      <c r="D40" s="12">
        <f aca="true" t="shared" si="10" ref="D40:I40">D41+D42</f>
        <v>355000</v>
      </c>
      <c r="E40" s="12">
        <f t="shared" si="10"/>
        <v>0</v>
      </c>
      <c r="F40" s="12">
        <f t="shared" si="10"/>
        <v>0</v>
      </c>
      <c r="G40" s="12"/>
      <c r="H40" s="12">
        <f t="shared" si="10"/>
        <v>355000</v>
      </c>
      <c r="I40" s="12">
        <f t="shared" si="10"/>
        <v>355000</v>
      </c>
    </row>
    <row r="41" spans="1:9" ht="16.5" customHeight="1">
      <c r="A41" s="10" t="s">
        <v>159</v>
      </c>
      <c r="B41" s="11">
        <v>223000</v>
      </c>
      <c r="C41" s="11">
        <f>D41+E41+F41</f>
        <v>229000</v>
      </c>
      <c r="D41" s="11">
        <v>229000</v>
      </c>
      <c r="E41" s="8"/>
      <c r="F41" s="8"/>
      <c r="G41" s="86">
        <v>-6000</v>
      </c>
      <c r="H41" s="86">
        <v>223000</v>
      </c>
      <c r="I41" s="86">
        <v>223000</v>
      </c>
    </row>
    <row r="42" spans="1:9" ht="16.5">
      <c r="A42" s="10" t="s">
        <v>155</v>
      </c>
      <c r="B42" s="11">
        <v>132000</v>
      </c>
      <c r="C42" s="11">
        <f>D42+E42+F42</f>
        <v>126000</v>
      </c>
      <c r="D42" s="11">
        <v>126000</v>
      </c>
      <c r="E42" s="8"/>
      <c r="F42" s="8"/>
      <c r="G42" s="86">
        <v>6000</v>
      </c>
      <c r="H42" s="86">
        <v>132000</v>
      </c>
      <c r="I42" s="86">
        <v>132000</v>
      </c>
    </row>
    <row r="43" spans="1:9" ht="16.5">
      <c r="A43" s="8" t="s">
        <v>31</v>
      </c>
      <c r="B43" s="12">
        <v>110000</v>
      </c>
      <c r="C43" s="12">
        <f>SUM(C44:C48)</f>
        <v>243000</v>
      </c>
      <c r="D43" s="12">
        <f aca="true" t="shared" si="11" ref="D43:I43">SUM(D44:D48)</f>
        <v>44500</v>
      </c>
      <c r="E43" s="12">
        <f t="shared" si="11"/>
        <v>97275</v>
      </c>
      <c r="F43" s="12">
        <f t="shared" si="11"/>
        <v>101225</v>
      </c>
      <c r="G43" s="12"/>
      <c r="H43" s="12">
        <v>110000</v>
      </c>
      <c r="I43" s="12">
        <f t="shared" si="11"/>
        <v>243000</v>
      </c>
    </row>
    <row r="44" spans="1:9" s="16" customFormat="1" ht="16.5">
      <c r="A44" s="15" t="s">
        <v>32</v>
      </c>
      <c r="B44" s="12"/>
      <c r="C44" s="11">
        <f>D44+E44+F44</f>
        <v>23000</v>
      </c>
      <c r="D44" s="11">
        <v>1100</v>
      </c>
      <c r="E44" s="11">
        <f>21900-F44</f>
        <v>16180</v>
      </c>
      <c r="F44" s="11">
        <v>5720</v>
      </c>
      <c r="G44" s="18"/>
      <c r="H44" s="18"/>
      <c r="I44" s="18">
        <v>23000</v>
      </c>
    </row>
    <row r="45" spans="1:9" ht="16.5">
      <c r="A45" s="10" t="s">
        <v>33</v>
      </c>
      <c r="B45" s="17">
        <v>24000</v>
      </c>
      <c r="C45" s="11">
        <f>D45+E45+F45</f>
        <v>24000</v>
      </c>
      <c r="D45" s="10">
        <v>5500</v>
      </c>
      <c r="E45" s="10">
        <v>18500</v>
      </c>
      <c r="F45" s="10"/>
      <c r="G45" s="86"/>
      <c r="H45" s="86">
        <v>24000</v>
      </c>
      <c r="I45" s="86">
        <v>24000</v>
      </c>
    </row>
    <row r="46" spans="1:9" ht="16.5">
      <c r="A46" s="10" t="s">
        <v>34</v>
      </c>
      <c r="B46" s="11"/>
      <c r="C46" s="11">
        <f>D46+E46+F46</f>
        <v>37900</v>
      </c>
      <c r="D46" s="10">
        <v>37900</v>
      </c>
      <c r="E46" s="10"/>
      <c r="F46" s="10"/>
      <c r="G46" s="86"/>
      <c r="H46" s="86"/>
      <c r="I46" s="86">
        <v>37900</v>
      </c>
    </row>
    <row r="47" spans="1:9" ht="16.5">
      <c r="A47" s="10" t="s">
        <v>35</v>
      </c>
      <c r="B47" s="11"/>
      <c r="C47" s="11">
        <f>D47+E47+F47</f>
        <v>62595</v>
      </c>
      <c r="D47" s="11"/>
      <c r="E47" s="10">
        <v>62595</v>
      </c>
      <c r="F47" s="10"/>
      <c r="G47" s="86"/>
      <c r="H47" s="86"/>
      <c r="I47" s="86">
        <v>62595</v>
      </c>
    </row>
    <row r="48" spans="1:9" ht="16.5">
      <c r="A48" s="10" t="s">
        <v>36</v>
      </c>
      <c r="B48" s="11"/>
      <c r="C48" s="11">
        <f>D48+E48+F48</f>
        <v>95505</v>
      </c>
      <c r="D48" s="12"/>
      <c r="E48" s="10"/>
      <c r="F48" s="10">
        <v>95505</v>
      </c>
      <c r="G48" s="86"/>
      <c r="H48" s="86"/>
      <c r="I48" s="86">
        <v>95505</v>
      </c>
    </row>
    <row r="49" spans="1:9" s="90" customFormat="1" ht="17.25">
      <c r="A49" s="8" t="s">
        <v>37</v>
      </c>
      <c r="B49" s="12">
        <v>300000</v>
      </c>
      <c r="C49" s="12">
        <v>300000</v>
      </c>
      <c r="D49" s="12">
        <v>168400</v>
      </c>
      <c r="E49" s="8">
        <v>131600</v>
      </c>
      <c r="F49" s="8"/>
      <c r="G49" s="91"/>
      <c r="H49" s="91">
        <v>300000</v>
      </c>
      <c r="I49" s="91">
        <v>300000</v>
      </c>
    </row>
    <row r="50" spans="1:9" s="90" customFormat="1" ht="17.25">
      <c r="A50" s="8" t="s">
        <v>38</v>
      </c>
      <c r="B50" s="12">
        <v>71000</v>
      </c>
      <c r="C50" s="12">
        <f>D50+E50+F50</f>
        <v>71000</v>
      </c>
      <c r="D50" s="12">
        <v>9620</v>
      </c>
      <c r="E50" s="8">
        <v>61380</v>
      </c>
      <c r="F50" s="8"/>
      <c r="G50" s="91"/>
      <c r="H50" s="91">
        <v>71000</v>
      </c>
      <c r="I50" s="91">
        <v>71000</v>
      </c>
    </row>
    <row r="51" spans="1:9" s="90" customFormat="1" ht="17.25">
      <c r="A51" s="8" t="s">
        <v>39</v>
      </c>
      <c r="B51" s="12">
        <v>25000</v>
      </c>
      <c r="C51" s="12">
        <f>SUM(C52:C54)</f>
        <v>25000</v>
      </c>
      <c r="D51" s="12">
        <f aca="true" t="shared" si="12" ref="D51:I51">SUM(D52:D54)</f>
        <v>0</v>
      </c>
      <c r="E51" s="12">
        <f t="shared" si="12"/>
        <v>0</v>
      </c>
      <c r="F51" s="12">
        <f t="shared" si="12"/>
        <v>25000</v>
      </c>
      <c r="G51" s="12"/>
      <c r="H51" s="12">
        <f t="shared" si="12"/>
        <v>25000</v>
      </c>
      <c r="I51" s="12">
        <f t="shared" si="12"/>
        <v>25000</v>
      </c>
    </row>
    <row r="52" spans="1:9" ht="16.5">
      <c r="A52" s="10" t="s">
        <v>40</v>
      </c>
      <c r="B52" s="11">
        <v>25000</v>
      </c>
      <c r="C52" s="11">
        <f>D52+E52+F52</f>
        <v>17800</v>
      </c>
      <c r="D52" s="12"/>
      <c r="E52" s="10"/>
      <c r="F52" s="10">
        <v>17800</v>
      </c>
      <c r="G52" s="86"/>
      <c r="H52" s="86">
        <v>25000</v>
      </c>
      <c r="I52" s="86">
        <v>17800</v>
      </c>
    </row>
    <row r="53" spans="1:9" ht="16.5">
      <c r="A53" s="10" t="s">
        <v>41</v>
      </c>
      <c r="B53" s="11"/>
      <c r="C53" s="11">
        <f>D53+E53+F53</f>
        <v>6200</v>
      </c>
      <c r="D53" s="12"/>
      <c r="E53" s="10"/>
      <c r="F53" s="10">
        <v>6200</v>
      </c>
      <c r="G53" s="86"/>
      <c r="H53" s="86"/>
      <c r="I53" s="86">
        <v>6200</v>
      </c>
    </row>
    <row r="54" spans="1:9" ht="16.5">
      <c r="A54" s="10" t="s">
        <v>42</v>
      </c>
      <c r="B54" s="11"/>
      <c r="C54" s="11">
        <f>D54+E54+F54</f>
        <v>1000</v>
      </c>
      <c r="D54" s="12"/>
      <c r="E54" s="10"/>
      <c r="F54" s="10">
        <v>1000</v>
      </c>
      <c r="G54" s="86"/>
      <c r="H54" s="86"/>
      <c r="I54" s="86">
        <v>1000</v>
      </c>
    </row>
    <row r="55" spans="1:9" ht="16.5">
      <c r="A55" s="8" t="s">
        <v>43</v>
      </c>
      <c r="B55" s="13">
        <v>241300</v>
      </c>
      <c r="C55" s="13">
        <f>C56+C59+C60</f>
        <v>241300</v>
      </c>
      <c r="D55" s="13">
        <f>D56+D59+D60</f>
        <v>750750</v>
      </c>
      <c r="E55" s="13">
        <f>E56+E59+E60</f>
        <v>463850</v>
      </c>
      <c r="F55" s="13">
        <f>F56+F59+F60</f>
        <v>289700</v>
      </c>
      <c r="G55" s="13"/>
      <c r="H55" s="13">
        <v>241300</v>
      </c>
      <c r="I55" s="13">
        <f>I56+I59+I60</f>
        <v>241300</v>
      </c>
    </row>
    <row r="56" spans="1:9" ht="16.5">
      <c r="A56" s="10" t="s">
        <v>44</v>
      </c>
      <c r="B56" s="18">
        <f>B57+B58</f>
        <v>131300</v>
      </c>
      <c r="C56" s="18">
        <v>158400</v>
      </c>
      <c r="D56" s="18">
        <f>E56+F56+G56</f>
        <v>710700</v>
      </c>
      <c r="E56" s="18">
        <f>F56+G56+H56</f>
        <v>421000</v>
      </c>
      <c r="F56" s="18">
        <f>G56+H56+I56</f>
        <v>289700</v>
      </c>
      <c r="G56" s="18"/>
      <c r="H56" s="18">
        <f>H57+H58</f>
        <v>131300</v>
      </c>
      <c r="I56" s="18">
        <v>158400</v>
      </c>
    </row>
    <row r="57" spans="1:9" ht="16.5">
      <c r="A57" s="10" t="s">
        <v>45</v>
      </c>
      <c r="B57" s="11">
        <v>131300</v>
      </c>
      <c r="C57" s="18">
        <f>D57+E57+F57</f>
        <v>125300</v>
      </c>
      <c r="D57" s="11">
        <v>77700</v>
      </c>
      <c r="E57" s="11">
        <v>47600</v>
      </c>
      <c r="F57" s="11"/>
      <c r="G57" s="86">
        <v>6000</v>
      </c>
      <c r="H57" s="86">
        <v>131300</v>
      </c>
      <c r="I57" s="86">
        <v>131300</v>
      </c>
    </row>
    <row r="58" spans="1:9" ht="16.5">
      <c r="A58" s="10" t="s">
        <v>46</v>
      </c>
      <c r="B58" s="11"/>
      <c r="C58" s="18">
        <f>D58+E58+F58</f>
        <v>33100</v>
      </c>
      <c r="D58" s="11">
        <v>20500</v>
      </c>
      <c r="E58" s="10">
        <v>12600</v>
      </c>
      <c r="F58" s="10"/>
      <c r="G58" s="86">
        <v>-6000</v>
      </c>
      <c r="H58" s="86"/>
      <c r="I58" s="86">
        <f>I56-I57</f>
        <v>27100</v>
      </c>
    </row>
    <row r="59" spans="1:9" ht="16.5">
      <c r="A59" s="10" t="s">
        <v>47</v>
      </c>
      <c r="B59" s="11"/>
      <c r="C59" s="18">
        <f>D59+E59+F59</f>
        <v>11000</v>
      </c>
      <c r="D59" s="11">
        <v>6000</v>
      </c>
      <c r="E59" s="10">
        <v>5000</v>
      </c>
      <c r="F59" s="10"/>
      <c r="G59" s="86"/>
      <c r="H59" s="86"/>
      <c r="I59" s="86">
        <v>11000</v>
      </c>
    </row>
    <row r="60" spans="1:9" ht="16.5">
      <c r="A60" s="10" t="s">
        <v>48</v>
      </c>
      <c r="B60" s="11"/>
      <c r="C60" s="18">
        <f>D60+E60+F60</f>
        <v>71900</v>
      </c>
      <c r="D60" s="11">
        <v>34050</v>
      </c>
      <c r="E60" s="10">
        <v>37850</v>
      </c>
      <c r="F60" s="10"/>
      <c r="G60" s="86"/>
      <c r="H60" s="86"/>
      <c r="I60" s="86">
        <v>71900</v>
      </c>
    </row>
    <row r="61" spans="1:9" s="90" customFormat="1" ht="17.25">
      <c r="A61" s="8" t="s">
        <v>49</v>
      </c>
      <c r="B61" s="12">
        <v>12000</v>
      </c>
      <c r="C61" s="12">
        <v>12000</v>
      </c>
      <c r="D61" s="12">
        <v>12000</v>
      </c>
      <c r="E61" s="8"/>
      <c r="F61" s="8"/>
      <c r="G61" s="91"/>
      <c r="H61" s="91">
        <v>12000</v>
      </c>
      <c r="I61" s="91">
        <v>12000</v>
      </c>
    </row>
    <row r="62" spans="1:9" s="90" customFormat="1" ht="17.25">
      <c r="A62" s="8" t="s">
        <v>50</v>
      </c>
      <c r="B62" s="12">
        <v>1000</v>
      </c>
      <c r="C62" s="12">
        <v>1000</v>
      </c>
      <c r="D62" s="12">
        <v>1000</v>
      </c>
      <c r="E62" s="8"/>
      <c r="F62" s="8"/>
      <c r="G62" s="91"/>
      <c r="H62" s="91">
        <v>1000</v>
      </c>
      <c r="I62" s="91">
        <v>1000</v>
      </c>
    </row>
    <row r="63" spans="1:9" s="90" customFormat="1" ht="17.25">
      <c r="A63" s="8" t="s">
        <v>51</v>
      </c>
      <c r="B63" s="12">
        <v>1177000</v>
      </c>
      <c r="C63" s="12">
        <v>1177000</v>
      </c>
      <c r="D63" s="12">
        <v>1177000</v>
      </c>
      <c r="E63" s="8"/>
      <c r="F63" s="8"/>
      <c r="G63" s="91"/>
      <c r="H63" s="91">
        <v>1177000</v>
      </c>
      <c r="I63" s="91">
        <v>1177000</v>
      </c>
    </row>
    <row r="64" spans="1:9" s="90" customFormat="1" ht="17.25">
      <c r="A64" s="8" t="s">
        <v>52</v>
      </c>
      <c r="B64" s="13"/>
      <c r="C64" s="88">
        <f>D64+E64</f>
        <v>70000</v>
      </c>
      <c r="D64" s="88">
        <v>48400</v>
      </c>
      <c r="E64" s="88">
        <v>21600</v>
      </c>
      <c r="F64" s="88"/>
      <c r="G64" s="89">
        <v>-70000</v>
      </c>
      <c r="H64" s="89"/>
      <c r="I64" s="89"/>
    </row>
    <row r="65" spans="1:9" ht="16.5">
      <c r="A65" s="19" t="s">
        <v>53</v>
      </c>
      <c r="B65" s="20">
        <f>+B66+B76</f>
        <v>11606553</v>
      </c>
      <c r="C65" s="6">
        <f>+C66+C76</f>
        <v>11809553</v>
      </c>
      <c r="D65" s="6">
        <f aca="true" t="shared" si="13" ref="D65:I65">+D66+D76</f>
        <v>6858042</v>
      </c>
      <c r="E65" s="6">
        <f t="shared" si="13"/>
        <v>4901235</v>
      </c>
      <c r="F65" s="6">
        <f t="shared" si="13"/>
        <v>1313276</v>
      </c>
      <c r="G65" s="6">
        <f t="shared" si="13"/>
        <v>-61400</v>
      </c>
      <c r="H65" s="6">
        <f t="shared" si="13"/>
        <v>11615153</v>
      </c>
      <c r="I65" s="6">
        <f t="shared" si="13"/>
        <v>11748153</v>
      </c>
    </row>
    <row r="66" spans="1:9" ht="16.5">
      <c r="A66" s="21" t="s">
        <v>54</v>
      </c>
      <c r="B66" s="8">
        <f>+B67+B68</f>
        <v>11606553</v>
      </c>
      <c r="C66" s="8">
        <f>+C67+C68</f>
        <v>11739553</v>
      </c>
      <c r="D66" s="8">
        <f aca="true" t="shared" si="14" ref="D66:I66">+D67+D68</f>
        <v>6809642</v>
      </c>
      <c r="E66" s="8">
        <f t="shared" si="14"/>
        <v>4879635</v>
      </c>
      <c r="F66" s="8">
        <f t="shared" si="14"/>
        <v>1313276</v>
      </c>
      <c r="G66" s="8">
        <f t="shared" si="14"/>
        <v>8600</v>
      </c>
      <c r="H66" s="8">
        <f t="shared" si="14"/>
        <v>11615153</v>
      </c>
      <c r="I66" s="8">
        <f t="shared" si="14"/>
        <v>11748153</v>
      </c>
    </row>
    <row r="67" spans="1:9" s="16" customFormat="1" ht="16.5">
      <c r="A67" s="22" t="s">
        <v>55</v>
      </c>
      <c r="B67" s="15">
        <f>B15-B41-B45-B57</f>
        <v>4718700</v>
      </c>
      <c r="C67" s="15">
        <f>C15-C41-C45-C57</f>
        <v>4851700</v>
      </c>
      <c r="D67" s="15">
        <f aca="true" t="shared" si="15" ref="D67:I67">D15-D41-D45-D57</f>
        <v>3818900</v>
      </c>
      <c r="E67" s="15">
        <f t="shared" si="15"/>
        <v>1827875</v>
      </c>
      <c r="F67" s="15">
        <f t="shared" si="15"/>
        <v>467925</v>
      </c>
      <c r="G67" s="15">
        <f t="shared" si="15"/>
        <v>0</v>
      </c>
      <c r="H67" s="15">
        <f t="shared" si="15"/>
        <v>4718700</v>
      </c>
      <c r="I67" s="15">
        <f t="shared" si="15"/>
        <v>4851700</v>
      </c>
    </row>
    <row r="68" spans="1:9" ht="16.5">
      <c r="A68" s="9" t="s">
        <v>56</v>
      </c>
      <c r="B68" s="10">
        <f>+B69+B70</f>
        <v>6887853</v>
      </c>
      <c r="C68" s="10">
        <f>+C69+C70</f>
        <v>6887853</v>
      </c>
      <c r="D68" s="10">
        <f>+D69+D70</f>
        <v>2990742</v>
      </c>
      <c r="E68" s="10">
        <f>+E69+E70</f>
        <v>3051760</v>
      </c>
      <c r="F68" s="10">
        <f>+F69+F70</f>
        <v>845351</v>
      </c>
      <c r="G68" s="10">
        <f>+G69+G70+G75</f>
        <v>8600</v>
      </c>
      <c r="H68" s="10">
        <f>+H69+H70+H75</f>
        <v>6896453</v>
      </c>
      <c r="I68" s="10">
        <f>+I69+I70+I75</f>
        <v>6896453</v>
      </c>
    </row>
    <row r="69" spans="1:9" ht="16.5">
      <c r="A69" s="9" t="s">
        <v>57</v>
      </c>
      <c r="B69" s="10">
        <v>5998711</v>
      </c>
      <c r="C69" s="10">
        <v>5998711</v>
      </c>
      <c r="D69" s="10">
        <f>C69-E69-F69</f>
        <v>2101600</v>
      </c>
      <c r="E69" s="10">
        <v>3051760</v>
      </c>
      <c r="F69" s="10">
        <v>845351</v>
      </c>
      <c r="G69" s="86"/>
      <c r="H69" s="86">
        <v>5998711</v>
      </c>
      <c r="I69" s="86">
        <v>5998711</v>
      </c>
    </row>
    <row r="70" spans="1:9" ht="16.5">
      <c r="A70" s="9" t="s">
        <v>58</v>
      </c>
      <c r="B70" s="10">
        <f>+B71+B74</f>
        <v>889142</v>
      </c>
      <c r="C70" s="10">
        <f>+C71+C74</f>
        <v>889142</v>
      </c>
      <c r="D70" s="10">
        <f aca="true" t="shared" si="16" ref="D70:I70">+D71+D74</f>
        <v>889142</v>
      </c>
      <c r="E70" s="10">
        <f t="shared" si="16"/>
        <v>0</v>
      </c>
      <c r="F70" s="10">
        <f t="shared" si="16"/>
        <v>0</v>
      </c>
      <c r="G70" s="10">
        <f t="shared" si="16"/>
        <v>0</v>
      </c>
      <c r="H70" s="10">
        <f t="shared" si="16"/>
        <v>889142</v>
      </c>
      <c r="I70" s="10">
        <f t="shared" si="16"/>
        <v>889142</v>
      </c>
    </row>
    <row r="71" spans="1:9" ht="16.5">
      <c r="A71" s="9" t="s">
        <v>59</v>
      </c>
      <c r="B71" s="10">
        <f>+B72+B73</f>
        <v>138466</v>
      </c>
      <c r="C71" s="10">
        <f>+C72+C73</f>
        <v>138466</v>
      </c>
      <c r="D71" s="10">
        <f>+D72+D73</f>
        <v>138466</v>
      </c>
      <c r="E71" s="10"/>
      <c r="F71" s="10"/>
      <c r="G71" s="86"/>
      <c r="H71" s="86">
        <v>138466</v>
      </c>
      <c r="I71" s="86">
        <v>138466</v>
      </c>
    </row>
    <row r="72" spans="1:9" ht="16.5">
      <c r="A72" s="9" t="s">
        <v>60</v>
      </c>
      <c r="B72" s="10">
        <f>9396+17070</f>
        <v>26466</v>
      </c>
      <c r="C72" s="10">
        <f>9396+17070</f>
        <v>26466</v>
      </c>
      <c r="D72" s="10">
        <f>9396+17070</f>
        <v>26466</v>
      </c>
      <c r="E72" s="10"/>
      <c r="F72" s="10"/>
      <c r="G72" s="86"/>
      <c r="H72" s="86">
        <v>26466</v>
      </c>
      <c r="I72" s="86">
        <v>26466</v>
      </c>
    </row>
    <row r="73" spans="1:9" ht="16.5">
      <c r="A73" s="23" t="s">
        <v>61</v>
      </c>
      <c r="B73" s="24">
        <f>29000+83000</f>
        <v>112000</v>
      </c>
      <c r="C73" s="24">
        <f>29000+83000</f>
        <v>112000</v>
      </c>
      <c r="D73" s="24">
        <f>29000+83000</f>
        <v>112000</v>
      </c>
      <c r="E73" s="24"/>
      <c r="F73" s="24"/>
      <c r="G73" s="86"/>
      <c r="H73" s="86">
        <v>112000</v>
      </c>
      <c r="I73" s="86">
        <v>112000</v>
      </c>
    </row>
    <row r="74" spans="1:9" ht="16.5">
      <c r="A74" s="9" t="s">
        <v>62</v>
      </c>
      <c r="B74" s="10">
        <v>750676</v>
      </c>
      <c r="C74" s="10">
        <v>750676</v>
      </c>
      <c r="D74" s="10">
        <v>750676</v>
      </c>
      <c r="E74" s="10"/>
      <c r="F74" s="10"/>
      <c r="G74" s="86"/>
      <c r="H74" s="86">
        <v>750676</v>
      </c>
      <c r="I74" s="86">
        <v>750676</v>
      </c>
    </row>
    <row r="75" spans="1:9" ht="16.5">
      <c r="A75" s="9" t="s">
        <v>135</v>
      </c>
      <c r="B75" s="10"/>
      <c r="C75" s="10"/>
      <c r="D75" s="10"/>
      <c r="E75" s="10"/>
      <c r="F75" s="10"/>
      <c r="G75" s="86">
        <v>8600</v>
      </c>
      <c r="H75" s="86">
        <v>8600</v>
      </c>
      <c r="I75" s="86">
        <v>8600</v>
      </c>
    </row>
    <row r="76" spans="1:9" ht="16.5">
      <c r="A76" s="21" t="s">
        <v>52</v>
      </c>
      <c r="B76" s="8">
        <v>0</v>
      </c>
      <c r="C76" s="8">
        <v>70000</v>
      </c>
      <c r="D76" s="8">
        <v>48400</v>
      </c>
      <c r="E76" s="8">
        <v>21600</v>
      </c>
      <c r="F76" s="8">
        <v>0</v>
      </c>
      <c r="G76" s="86">
        <v>-70000</v>
      </c>
      <c r="H76" s="86"/>
      <c r="I76" s="86">
        <v>0</v>
      </c>
    </row>
    <row r="77" spans="1:9" ht="16.5">
      <c r="A77" s="25" t="s">
        <v>63</v>
      </c>
      <c r="B77" s="8">
        <f>+B78-B79</f>
        <v>11320</v>
      </c>
      <c r="C77" s="8">
        <f>+C78-C79</f>
        <v>11320</v>
      </c>
      <c r="D77" s="8"/>
      <c r="E77" s="10"/>
      <c r="F77" s="10"/>
      <c r="G77" s="86"/>
      <c r="H77" s="8">
        <f>+H78-H79</f>
        <v>11320</v>
      </c>
      <c r="I77" s="8">
        <f>+I78-I79</f>
        <v>11320</v>
      </c>
    </row>
    <row r="78" spans="1:9" ht="16.5">
      <c r="A78" s="9" t="s">
        <v>64</v>
      </c>
      <c r="B78" s="10">
        <v>10717411</v>
      </c>
      <c r="C78" s="10">
        <f>11739553-889142</f>
        <v>10850411</v>
      </c>
      <c r="D78" s="10"/>
      <c r="E78" s="10"/>
      <c r="F78" s="10"/>
      <c r="G78" s="86"/>
      <c r="H78" s="10">
        <v>10717411</v>
      </c>
      <c r="I78" s="10">
        <f>11739553-889142</f>
        <v>10850411</v>
      </c>
    </row>
    <row r="79" spans="1:9" ht="16.5">
      <c r="A79" s="9" t="s">
        <v>65</v>
      </c>
      <c r="B79" s="10">
        <v>10706091</v>
      </c>
      <c r="C79" s="10">
        <f>10706091+133000</f>
        <v>10839091</v>
      </c>
      <c r="D79" s="10"/>
      <c r="E79" s="10"/>
      <c r="F79" s="10"/>
      <c r="G79" s="86"/>
      <c r="H79" s="10">
        <v>10706091</v>
      </c>
      <c r="I79" s="10">
        <f>10706091+133000</f>
        <v>10839091</v>
      </c>
    </row>
    <row r="80" spans="1:9" ht="16.5">
      <c r="A80" s="26"/>
      <c r="B80" s="27"/>
      <c r="C80" s="27"/>
      <c r="D80" s="27"/>
      <c r="E80" s="27"/>
      <c r="F80" s="27"/>
      <c r="G80" s="87"/>
      <c r="H80" s="87"/>
      <c r="I80" s="87"/>
    </row>
    <row r="81" spans="1:6" s="30" customFormat="1" ht="15">
      <c r="A81" s="28"/>
      <c r="B81" s="28"/>
      <c r="C81" s="29"/>
      <c r="D81" s="28"/>
      <c r="E81" s="28"/>
      <c r="F81" s="28"/>
    </row>
    <row r="82" spans="1:6" ht="16.5">
      <c r="A82" s="29"/>
      <c r="B82" s="29"/>
      <c r="C82" s="31"/>
      <c r="D82" s="29"/>
      <c r="E82" s="29"/>
      <c r="F82" s="29"/>
    </row>
    <row r="83" spans="1:6" ht="16.5">
      <c r="A83" s="29"/>
      <c r="B83" s="32"/>
      <c r="C83" s="32"/>
      <c r="D83" s="32"/>
      <c r="E83" s="32"/>
      <c r="F83" s="31"/>
    </row>
    <row r="84" spans="1:6" ht="16.5">
      <c r="A84" s="29"/>
      <c r="B84" s="32"/>
      <c r="C84" s="32"/>
      <c r="D84" s="32"/>
      <c r="E84" s="32"/>
      <c r="F84" s="32"/>
    </row>
    <row r="85" spans="1:6" ht="16.5">
      <c r="A85" s="29"/>
      <c r="B85" s="32"/>
      <c r="C85" s="32"/>
      <c r="D85" s="32"/>
      <c r="E85" s="32"/>
      <c r="F85" s="32"/>
    </row>
    <row r="86" spans="1:6" ht="16.5">
      <c r="A86" s="29"/>
      <c r="B86" s="32"/>
      <c r="C86" s="32"/>
      <c r="D86" s="32"/>
      <c r="E86" s="32"/>
      <c r="F86" s="32"/>
    </row>
    <row r="87" spans="1:6" ht="16.5">
      <c r="A87" s="29"/>
      <c r="B87" s="32"/>
      <c r="C87" s="32"/>
      <c r="D87" s="32"/>
      <c r="E87" s="31"/>
      <c r="F87" s="31"/>
    </row>
    <row r="88" spans="1:6" ht="16.5">
      <c r="A88" s="29"/>
      <c r="B88" s="32"/>
      <c r="C88" s="32"/>
      <c r="D88" s="32"/>
      <c r="E88" s="32"/>
      <c r="F88" s="31"/>
    </row>
    <row r="89" spans="1:6" ht="16.5">
      <c r="A89" s="29"/>
      <c r="B89" s="32"/>
      <c r="C89" s="32"/>
      <c r="D89" s="32"/>
      <c r="E89" s="32"/>
      <c r="F89" s="32"/>
    </row>
    <row r="90" spans="1:6" ht="16.5">
      <c r="A90" s="29"/>
      <c r="B90" s="32"/>
      <c r="D90" s="32"/>
      <c r="E90" s="32"/>
      <c r="F90" s="32"/>
    </row>
  </sheetData>
  <sheetProtection/>
  <mergeCells count="12">
    <mergeCell ref="I7:I8"/>
    <mergeCell ref="H6:I6"/>
    <mergeCell ref="G6:G8"/>
    <mergeCell ref="B6:B8"/>
    <mergeCell ref="A2:I2"/>
    <mergeCell ref="A1:I1"/>
    <mergeCell ref="A3:I3"/>
    <mergeCell ref="A4:I4"/>
    <mergeCell ref="C6:C8"/>
    <mergeCell ref="D7:F7"/>
    <mergeCell ref="A6:A8"/>
    <mergeCell ref="H7:H8"/>
  </mergeCells>
  <printOptions horizontalCentered="1"/>
  <pageMargins left="0.5" right="0.25" top="0.5" bottom="0.5" header="0.25" footer="0.2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A4" sqref="A4:F4"/>
    </sheetView>
  </sheetViews>
  <sheetFormatPr defaultColWidth="7.796875" defaultRowHeight="14.25"/>
  <cols>
    <col min="1" max="1" width="43.09765625" style="0" customWidth="1"/>
    <col min="2" max="2" width="13.59765625" style="0" customWidth="1"/>
    <col min="3" max="3" width="15.09765625" style="0" customWidth="1"/>
    <col min="4" max="4" width="11.59765625" style="0" customWidth="1"/>
    <col min="5" max="5" width="10" style="0" customWidth="1"/>
    <col min="6" max="6" width="10.19921875" style="0" customWidth="1"/>
  </cols>
  <sheetData>
    <row r="1" spans="1:6" ht="18.75">
      <c r="A1" s="162" t="s">
        <v>150</v>
      </c>
      <c r="B1" s="162"/>
      <c r="C1" s="162"/>
      <c r="D1" s="162"/>
      <c r="E1" s="162"/>
      <c r="F1" s="162"/>
    </row>
    <row r="2" spans="1:6" ht="19.5" customHeight="1">
      <c r="A2" s="155" t="s">
        <v>149</v>
      </c>
      <c r="B2" s="155"/>
      <c r="C2" s="155"/>
      <c r="D2" s="155"/>
      <c r="E2" s="155"/>
      <c r="F2" s="155"/>
    </row>
    <row r="3" spans="1:6" ht="20.25">
      <c r="A3" s="155" t="s">
        <v>3</v>
      </c>
      <c r="B3" s="155"/>
      <c r="C3" s="155"/>
      <c r="D3" s="155"/>
      <c r="E3" s="155"/>
      <c r="F3" s="155"/>
    </row>
    <row r="4" spans="1:6" ht="18.75">
      <c r="A4" s="156" t="s">
        <v>168</v>
      </c>
      <c r="B4" s="156"/>
      <c r="C4" s="156"/>
      <c r="D4" s="156"/>
      <c r="E4" s="156"/>
      <c r="F4" s="156"/>
    </row>
    <row r="5" spans="1:6" ht="18.75">
      <c r="A5" s="156" t="s">
        <v>163</v>
      </c>
      <c r="B5" s="156"/>
      <c r="C5" s="156"/>
      <c r="D5" s="156"/>
      <c r="E5" s="156"/>
      <c r="F5" s="156"/>
    </row>
    <row r="6" spans="1:6" ht="18.75">
      <c r="A6" s="3"/>
      <c r="B6" s="3"/>
      <c r="C6" s="3"/>
      <c r="D6" s="3"/>
      <c r="E6" s="113" t="s">
        <v>133</v>
      </c>
      <c r="F6" s="3"/>
    </row>
    <row r="7" spans="1:6" ht="16.5" customHeight="1">
      <c r="A7" s="135" t="s">
        <v>0</v>
      </c>
      <c r="B7" s="138" t="s">
        <v>5</v>
      </c>
      <c r="C7" s="157" t="s">
        <v>6</v>
      </c>
      <c r="D7" s="141" t="s">
        <v>7</v>
      </c>
      <c r="E7" s="142"/>
      <c r="F7" s="143"/>
    </row>
    <row r="8" spans="1:6" s="4" customFormat="1" ht="22.5" customHeight="1">
      <c r="A8" s="135"/>
      <c r="B8" s="139"/>
      <c r="C8" s="158"/>
      <c r="D8" s="144"/>
      <c r="E8" s="145"/>
      <c r="F8" s="146"/>
    </row>
    <row r="9" spans="1:6" s="4" customFormat="1" ht="25.5" customHeight="1">
      <c r="A9" s="135"/>
      <c r="B9" s="140"/>
      <c r="C9" s="159"/>
      <c r="D9" s="84" t="s">
        <v>8</v>
      </c>
      <c r="E9" s="84" t="s">
        <v>9</v>
      </c>
      <c r="F9" s="84" t="s">
        <v>10</v>
      </c>
    </row>
    <row r="10" spans="1:6" ht="16.5">
      <c r="A10" s="85">
        <v>1</v>
      </c>
      <c r="B10" s="85">
        <v>2</v>
      </c>
      <c r="C10" s="85" t="s">
        <v>11</v>
      </c>
      <c r="D10" s="85">
        <v>4</v>
      </c>
      <c r="E10" s="85">
        <v>5</v>
      </c>
      <c r="F10" s="85">
        <v>6</v>
      </c>
    </row>
    <row r="11" spans="1:6" ht="16.5">
      <c r="A11" s="81" t="s">
        <v>12</v>
      </c>
      <c r="B11" s="6">
        <f>B12+B15</f>
        <v>5202000</v>
      </c>
      <c r="C11" s="6">
        <f>C12+C15</f>
        <v>5335000</v>
      </c>
      <c r="D11" s="6">
        <f>D12+D15</f>
        <v>3623600</v>
      </c>
      <c r="E11" s="6">
        <f>E12+E15</f>
        <v>1533175</v>
      </c>
      <c r="F11" s="6">
        <f>F12+F15</f>
        <v>178225</v>
      </c>
    </row>
    <row r="12" spans="1:6" ht="16.5">
      <c r="A12" s="7" t="s">
        <v>146</v>
      </c>
      <c r="B12" s="8">
        <f>B13+B14</f>
        <v>105000</v>
      </c>
      <c r="C12" s="8">
        <f>C13+C14</f>
        <v>105000</v>
      </c>
      <c r="D12" s="8">
        <f>D13+D14</f>
        <v>105000</v>
      </c>
      <c r="E12" s="8">
        <f>E13+E14</f>
        <v>0</v>
      </c>
      <c r="F12" s="8">
        <f>F13+F14</f>
        <v>0</v>
      </c>
    </row>
    <row r="13" spans="1:6" ht="16.5">
      <c r="A13" s="9" t="s">
        <v>147</v>
      </c>
      <c r="B13" s="10">
        <v>35000</v>
      </c>
      <c r="C13" s="11">
        <f>D13+E13+F13</f>
        <v>35000</v>
      </c>
      <c r="D13" s="10">
        <v>35000</v>
      </c>
      <c r="E13" s="10"/>
      <c r="F13" s="10"/>
    </row>
    <row r="14" spans="1:6" ht="16.5">
      <c r="A14" s="9" t="s">
        <v>148</v>
      </c>
      <c r="B14" s="10">
        <v>70000</v>
      </c>
      <c r="C14" s="11">
        <f>D14+E14+F14</f>
        <v>70000</v>
      </c>
      <c r="D14" s="10">
        <v>70000</v>
      </c>
      <c r="E14" s="10"/>
      <c r="F14" s="10"/>
    </row>
    <row r="15" spans="1:6" ht="16.5">
      <c r="A15" s="8" t="s">
        <v>13</v>
      </c>
      <c r="B15" s="8">
        <f>B16+B65</f>
        <v>5097000</v>
      </c>
      <c r="C15" s="8">
        <f>C16+C65</f>
        <v>5230000</v>
      </c>
      <c r="D15" s="8">
        <f>D16+D65</f>
        <v>3518600</v>
      </c>
      <c r="E15" s="8">
        <f>E16+E65</f>
        <v>1533175</v>
      </c>
      <c r="F15" s="8">
        <f>F16+F65</f>
        <v>178225</v>
      </c>
    </row>
    <row r="16" spans="1:6" ht="16.5">
      <c r="A16" s="8" t="s">
        <v>14</v>
      </c>
      <c r="B16" s="8">
        <f>B18+B23+B28+B33+B38+B39+B40+B44+B50+B51+B41+B56+B52+B62+B63+B64</f>
        <v>5097000</v>
      </c>
      <c r="C16" s="8">
        <f>C18+C23+C28+C33+C38+C39+C40+C44+C50+C51+C41+C56+C52+C62+C63+C64</f>
        <v>5230000</v>
      </c>
      <c r="D16" s="8">
        <f>D18+D23+D28+D33+D38+D39+D40+D44+D50+D51+D41+D56+D52+D62+D63+D64</f>
        <v>3518600</v>
      </c>
      <c r="E16" s="8">
        <f>E18+E23+E28+E33+E38+E39+E40+E44+E50+E51+E41+E56+E52+E62+E63+E64</f>
        <v>1533175</v>
      </c>
      <c r="F16" s="8">
        <f>F18+F23+F28+F33+F38+F39+F40+F44+F50+F51+F41+F56+F52+F62+F63+F64</f>
        <v>178225</v>
      </c>
    </row>
    <row r="17" spans="1:6" ht="16.5">
      <c r="A17" s="8" t="s">
        <v>15</v>
      </c>
      <c r="B17" s="8">
        <f>B16-B50</f>
        <v>4797000</v>
      </c>
      <c r="C17" s="8">
        <f>C16-C50</f>
        <v>4930000</v>
      </c>
      <c r="D17" s="8">
        <f>D16-D50</f>
        <v>3350200</v>
      </c>
      <c r="E17" s="8">
        <f>E16-E50</f>
        <v>1401575</v>
      </c>
      <c r="F17" s="8">
        <f>F16-F50</f>
        <v>178225</v>
      </c>
    </row>
    <row r="18" spans="1:6" ht="16.5">
      <c r="A18" s="8" t="s">
        <v>16</v>
      </c>
      <c r="B18" s="12">
        <f>SUM(B19:B22)</f>
        <v>339900</v>
      </c>
      <c r="C18" s="12">
        <f>SUM(C19:C22)</f>
        <v>339900</v>
      </c>
      <c r="D18" s="12">
        <f>SUM(D19:D22)</f>
        <v>339700</v>
      </c>
      <c r="E18" s="12">
        <f>SUM(E19:E22)</f>
        <v>200</v>
      </c>
      <c r="F18" s="12">
        <f>SUM(F19:F22)</f>
        <v>0</v>
      </c>
    </row>
    <row r="19" spans="1:6" ht="16.5">
      <c r="A19" s="10" t="s">
        <v>17</v>
      </c>
      <c r="B19" s="11">
        <v>233900</v>
      </c>
      <c r="C19" s="11">
        <f>D19+E19+F19</f>
        <v>233900</v>
      </c>
      <c r="D19" s="10">
        <v>233830</v>
      </c>
      <c r="E19" s="10">
        <v>70</v>
      </c>
      <c r="F19" s="10"/>
    </row>
    <row r="20" spans="1:6" ht="16.5">
      <c r="A20" s="10" t="s">
        <v>18</v>
      </c>
      <c r="B20" s="11">
        <v>22000</v>
      </c>
      <c r="C20" s="11">
        <f>D20+E20+F20</f>
        <v>22000</v>
      </c>
      <c r="D20" s="10">
        <v>21870</v>
      </c>
      <c r="E20" s="10">
        <v>130</v>
      </c>
      <c r="F20" s="10"/>
    </row>
    <row r="21" spans="1:6" ht="16.5">
      <c r="A21" s="10" t="s">
        <v>19</v>
      </c>
      <c r="B21" s="11">
        <v>77500</v>
      </c>
      <c r="C21" s="11">
        <f>D21+E21+F21</f>
        <v>77500</v>
      </c>
      <c r="D21" s="10">
        <v>77500</v>
      </c>
      <c r="E21" s="10"/>
      <c r="F21" s="10"/>
    </row>
    <row r="22" spans="1:6" ht="16.5">
      <c r="A22" s="10" t="s">
        <v>20</v>
      </c>
      <c r="B22" s="11">
        <v>6500</v>
      </c>
      <c r="C22" s="11">
        <f>D22+E22+F22</f>
        <v>6500</v>
      </c>
      <c r="D22" s="10">
        <v>6500</v>
      </c>
      <c r="E22" s="10"/>
      <c r="F22" s="10"/>
    </row>
    <row r="23" spans="1:6" ht="16.5">
      <c r="A23" s="8" t="s">
        <v>21</v>
      </c>
      <c r="B23" s="13">
        <f>SUM(B24:B27)</f>
        <v>579700</v>
      </c>
      <c r="C23" s="13">
        <f>SUM(C24:C27)</f>
        <v>579700</v>
      </c>
      <c r="D23" s="13">
        <f>SUM(D24:D27)</f>
        <v>564730</v>
      </c>
      <c r="E23" s="13">
        <f>SUM(E24:E27)</f>
        <v>14970</v>
      </c>
      <c r="F23" s="13">
        <f>SUM(F24:F27)</f>
        <v>0</v>
      </c>
    </row>
    <row r="24" spans="1:6" ht="16.5">
      <c r="A24" s="10" t="s">
        <v>17</v>
      </c>
      <c r="B24" s="11">
        <v>244550</v>
      </c>
      <c r="C24" s="11">
        <f>D24+E24+F24</f>
        <v>244550</v>
      </c>
      <c r="D24" s="11">
        <v>233305</v>
      </c>
      <c r="E24" s="10">
        <v>11245</v>
      </c>
      <c r="F24" s="10"/>
    </row>
    <row r="25" spans="1:6" ht="16.5">
      <c r="A25" s="10" t="s">
        <v>18</v>
      </c>
      <c r="B25" s="11">
        <v>270000</v>
      </c>
      <c r="C25" s="11">
        <f>D25+E25+F25</f>
        <v>270000</v>
      </c>
      <c r="D25" s="11">
        <v>266275</v>
      </c>
      <c r="E25" s="10">
        <v>3725</v>
      </c>
      <c r="F25" s="10"/>
    </row>
    <row r="26" spans="1:6" ht="16.5">
      <c r="A26" s="10" t="s">
        <v>19</v>
      </c>
      <c r="B26" s="11">
        <v>150</v>
      </c>
      <c r="C26" s="11">
        <f>D26+E26+F26</f>
        <v>150</v>
      </c>
      <c r="D26" s="11">
        <v>150</v>
      </c>
      <c r="E26" s="10"/>
      <c r="F26" s="10"/>
    </row>
    <row r="27" spans="1:6" ht="16.5">
      <c r="A27" s="10" t="s">
        <v>20</v>
      </c>
      <c r="B27" s="11">
        <v>65000</v>
      </c>
      <c r="C27" s="11">
        <f>D27+E27+F27</f>
        <v>65000</v>
      </c>
      <c r="D27" s="11">
        <v>65000</v>
      </c>
      <c r="E27" s="10"/>
      <c r="F27" s="10"/>
    </row>
    <row r="28" spans="1:6" ht="16.5">
      <c r="A28" s="8" t="s">
        <v>22</v>
      </c>
      <c r="B28" s="8">
        <f>SUM(B29:B32)</f>
        <v>30000</v>
      </c>
      <c r="C28" s="8">
        <f>SUM(C29:C32)</f>
        <v>30000</v>
      </c>
      <c r="D28" s="8">
        <f>SUM(D29:D32)</f>
        <v>30000</v>
      </c>
      <c r="E28" s="8">
        <f>SUM(E29:E32)</f>
        <v>0</v>
      </c>
      <c r="F28" s="8">
        <f>SUM(F29:F32)</f>
        <v>0</v>
      </c>
    </row>
    <row r="29" spans="1:6" ht="16.5">
      <c r="A29" s="10" t="s">
        <v>17</v>
      </c>
      <c r="B29" s="11">
        <v>24540</v>
      </c>
      <c r="C29" s="11">
        <f>D29+E29+F29</f>
        <v>24540</v>
      </c>
      <c r="D29" s="10">
        <v>24540</v>
      </c>
      <c r="E29" s="10"/>
      <c r="F29" s="10"/>
    </row>
    <row r="30" spans="1:6" ht="16.5">
      <c r="A30" s="10" t="s">
        <v>18</v>
      </c>
      <c r="B30" s="11">
        <v>4000</v>
      </c>
      <c r="C30" s="11">
        <f>D30+E30+F30</f>
        <v>4000</v>
      </c>
      <c r="D30" s="10">
        <v>4000</v>
      </c>
      <c r="E30" s="10"/>
      <c r="F30" s="10"/>
    </row>
    <row r="31" spans="1:6" ht="16.5">
      <c r="A31" s="10" t="s">
        <v>19</v>
      </c>
      <c r="B31" s="11">
        <v>120</v>
      </c>
      <c r="C31" s="11">
        <f>D31+E31+F31</f>
        <v>120</v>
      </c>
      <c r="D31" s="10">
        <v>120</v>
      </c>
      <c r="E31" s="10"/>
      <c r="F31" s="10"/>
    </row>
    <row r="32" spans="1:6" ht="16.5">
      <c r="A32" s="10" t="s">
        <v>23</v>
      </c>
      <c r="B32" s="11">
        <v>1340</v>
      </c>
      <c r="C32" s="11">
        <f>D32+E32+F32</f>
        <v>1340</v>
      </c>
      <c r="D32" s="10">
        <v>1340</v>
      </c>
      <c r="E32" s="10"/>
      <c r="F32" s="10"/>
    </row>
    <row r="33" spans="1:6" ht="16.5">
      <c r="A33" s="8" t="s">
        <v>24</v>
      </c>
      <c r="B33" s="13">
        <f>SUM(B34:B37)</f>
        <v>1145100</v>
      </c>
      <c r="C33" s="13">
        <f>SUM(C34:C37)</f>
        <v>1145100</v>
      </c>
      <c r="D33" s="13">
        <f>SUM(D34:D37)</f>
        <v>440400</v>
      </c>
      <c r="E33" s="13">
        <f>SUM(E34:E37)</f>
        <v>704700</v>
      </c>
      <c r="F33" s="13">
        <f>SUM(F34:F37)</f>
        <v>0</v>
      </c>
    </row>
    <row r="34" spans="1:6" ht="16.5">
      <c r="A34" s="10" t="s">
        <v>17</v>
      </c>
      <c r="B34" s="11">
        <v>859100</v>
      </c>
      <c r="C34" s="11">
        <f aca="true" t="shared" si="0" ref="C34:C40">D34+E34+F34</f>
        <v>859100</v>
      </c>
      <c r="D34" s="10">
        <v>299185</v>
      </c>
      <c r="E34" s="10">
        <v>559915</v>
      </c>
      <c r="F34" s="10"/>
    </row>
    <row r="35" spans="1:6" ht="16.5">
      <c r="A35" s="10" t="s">
        <v>18</v>
      </c>
      <c r="B35" s="11">
        <v>271000</v>
      </c>
      <c r="C35" s="11">
        <f t="shared" si="0"/>
        <v>271000</v>
      </c>
      <c r="D35" s="10">
        <v>141090</v>
      </c>
      <c r="E35" s="10">
        <v>129910</v>
      </c>
      <c r="F35" s="10"/>
    </row>
    <row r="36" spans="1:6" ht="16.5">
      <c r="A36" s="10" t="s">
        <v>19</v>
      </c>
      <c r="B36" s="11">
        <v>4000</v>
      </c>
      <c r="C36" s="11">
        <f>D36+E36+F36</f>
        <v>4000</v>
      </c>
      <c r="D36" s="10"/>
      <c r="E36" s="10">
        <v>4000</v>
      </c>
      <c r="F36" s="10"/>
    </row>
    <row r="37" spans="1:6" ht="16.5">
      <c r="A37" s="10" t="s">
        <v>20</v>
      </c>
      <c r="B37" s="11">
        <v>11000</v>
      </c>
      <c r="C37" s="11">
        <f t="shared" si="0"/>
        <v>11000</v>
      </c>
      <c r="D37" s="10">
        <v>125</v>
      </c>
      <c r="E37" s="10">
        <v>10875</v>
      </c>
      <c r="F37" s="10"/>
    </row>
    <row r="38" spans="1:6" ht="16.5">
      <c r="A38" s="8" t="s">
        <v>25</v>
      </c>
      <c r="B38" s="12">
        <v>240000</v>
      </c>
      <c r="C38" s="12">
        <f t="shared" si="0"/>
        <v>240000</v>
      </c>
      <c r="D38" s="8"/>
      <c r="E38" s="8">
        <f>240000-F38</f>
        <v>198000</v>
      </c>
      <c r="F38" s="14">
        <v>42000</v>
      </c>
    </row>
    <row r="39" spans="1:6" ht="16.5">
      <c r="A39" s="8" t="s">
        <v>26</v>
      </c>
      <c r="B39" s="12">
        <v>10000</v>
      </c>
      <c r="C39" s="12">
        <f t="shared" si="0"/>
        <v>10000</v>
      </c>
      <c r="D39" s="8"/>
      <c r="E39" s="8"/>
      <c r="F39" s="8">
        <v>10000</v>
      </c>
    </row>
    <row r="40" spans="1:6" ht="16.5">
      <c r="A40" s="8" t="s">
        <v>27</v>
      </c>
      <c r="B40" s="12">
        <v>460000</v>
      </c>
      <c r="C40" s="12">
        <f t="shared" si="0"/>
        <v>460000</v>
      </c>
      <c r="D40" s="8">
        <v>238000</v>
      </c>
      <c r="E40" s="8">
        <v>222000</v>
      </c>
      <c r="F40" s="8"/>
    </row>
    <row r="41" spans="1:6" ht="16.5" customHeight="1">
      <c r="A41" s="8" t="s">
        <v>28</v>
      </c>
      <c r="B41" s="12">
        <f>B42+B43</f>
        <v>355000</v>
      </c>
      <c r="C41" s="12">
        <f>C42+C43</f>
        <v>355000</v>
      </c>
      <c r="D41" s="12">
        <f>D42+D43</f>
        <v>355000</v>
      </c>
      <c r="E41" s="12">
        <f>E42+E43</f>
        <v>0</v>
      </c>
      <c r="F41" s="12">
        <f>F42+F43</f>
        <v>0</v>
      </c>
    </row>
    <row r="42" spans="1:6" ht="16.5" customHeight="1">
      <c r="A42" s="10" t="s">
        <v>154</v>
      </c>
      <c r="B42" s="11">
        <v>223000</v>
      </c>
      <c r="C42" s="11">
        <f>D42+E42+F42</f>
        <v>223000</v>
      </c>
      <c r="D42" s="11">
        <v>223000</v>
      </c>
      <c r="E42" s="8"/>
      <c r="F42" s="8"/>
    </row>
    <row r="43" spans="1:6" ht="16.5">
      <c r="A43" s="10" t="s">
        <v>155</v>
      </c>
      <c r="B43" s="11">
        <v>132000</v>
      </c>
      <c r="C43" s="11">
        <f>D43+E43+F43</f>
        <v>132000</v>
      </c>
      <c r="D43" s="11">
        <v>132000</v>
      </c>
      <c r="E43" s="8"/>
      <c r="F43" s="8"/>
    </row>
    <row r="44" spans="1:6" ht="16.5">
      <c r="A44" s="8" t="s">
        <v>31</v>
      </c>
      <c r="B44" s="12">
        <v>110000</v>
      </c>
      <c r="C44" s="12">
        <f>SUM(C45:C49)</f>
        <v>243000</v>
      </c>
      <c r="D44" s="12">
        <f>SUM(D45:D49)</f>
        <v>44500</v>
      </c>
      <c r="E44" s="12">
        <f>SUM(E45:E49)</f>
        <v>97275</v>
      </c>
      <c r="F44" s="12">
        <f>SUM(F45:F49)</f>
        <v>101225</v>
      </c>
    </row>
    <row r="45" spans="1:6" s="16" customFormat="1" ht="16.5">
      <c r="A45" s="15" t="s">
        <v>32</v>
      </c>
      <c r="B45" s="12"/>
      <c r="C45" s="11">
        <f>D45+E45+F45</f>
        <v>23000</v>
      </c>
      <c r="D45" s="11">
        <v>1100</v>
      </c>
      <c r="E45" s="11">
        <f>21900-F45</f>
        <v>16180</v>
      </c>
      <c r="F45" s="11">
        <v>5720</v>
      </c>
    </row>
    <row r="46" spans="1:6" ht="16.5">
      <c r="A46" s="10" t="s">
        <v>33</v>
      </c>
      <c r="B46" s="17">
        <v>24000</v>
      </c>
      <c r="C46" s="11">
        <f>D46+E46+F46</f>
        <v>24000</v>
      </c>
      <c r="D46" s="10">
        <v>5500</v>
      </c>
      <c r="E46" s="10">
        <v>18500</v>
      </c>
      <c r="F46" s="10"/>
    </row>
    <row r="47" spans="1:6" ht="16.5">
      <c r="A47" s="10" t="s">
        <v>34</v>
      </c>
      <c r="B47" s="11"/>
      <c r="C47" s="11">
        <f>D47+E47+F47</f>
        <v>37900</v>
      </c>
      <c r="D47" s="10">
        <v>37900</v>
      </c>
      <c r="E47" s="10"/>
      <c r="F47" s="10"/>
    </row>
    <row r="48" spans="1:6" ht="16.5">
      <c r="A48" s="10" t="s">
        <v>35</v>
      </c>
      <c r="B48" s="11"/>
      <c r="C48" s="11">
        <f>D48+E48+F48</f>
        <v>62595</v>
      </c>
      <c r="D48" s="11"/>
      <c r="E48" s="10">
        <v>62595</v>
      </c>
      <c r="F48" s="10"/>
    </row>
    <row r="49" spans="1:6" ht="16.5">
      <c r="A49" s="10" t="s">
        <v>36</v>
      </c>
      <c r="B49" s="11"/>
      <c r="C49" s="11">
        <f>D49+E49+F49</f>
        <v>95505</v>
      </c>
      <c r="D49" s="12"/>
      <c r="E49" s="10"/>
      <c r="F49" s="10">
        <v>95505</v>
      </c>
    </row>
    <row r="50" spans="1:6" s="90" customFormat="1" ht="17.25">
      <c r="A50" s="8" t="s">
        <v>37</v>
      </c>
      <c r="B50" s="12">
        <v>300000</v>
      </c>
      <c r="C50" s="12">
        <v>300000</v>
      </c>
      <c r="D50" s="12">
        <v>168400</v>
      </c>
      <c r="E50" s="8">
        <v>131600</v>
      </c>
      <c r="F50" s="8"/>
    </row>
    <row r="51" spans="1:6" s="90" customFormat="1" ht="17.25">
      <c r="A51" s="8" t="s">
        <v>38</v>
      </c>
      <c r="B51" s="12">
        <v>71000</v>
      </c>
      <c r="C51" s="12">
        <f>D51+E51+F51</f>
        <v>71000</v>
      </c>
      <c r="D51" s="12">
        <v>9620</v>
      </c>
      <c r="E51" s="8">
        <v>61380</v>
      </c>
      <c r="F51" s="8"/>
    </row>
    <row r="52" spans="1:6" s="90" customFormat="1" ht="17.25">
      <c r="A52" s="8" t="s">
        <v>39</v>
      </c>
      <c r="B52" s="12">
        <v>25000</v>
      </c>
      <c r="C52" s="12">
        <f>SUM(C53:C55)</f>
        <v>25000</v>
      </c>
      <c r="D52" s="12">
        <f>SUM(D53:D55)</f>
        <v>0</v>
      </c>
      <c r="E52" s="12">
        <f>SUM(E53:E55)</f>
        <v>0</v>
      </c>
      <c r="F52" s="12">
        <f>SUM(F53:F55)</f>
        <v>25000</v>
      </c>
    </row>
    <row r="53" spans="1:6" ht="16.5">
      <c r="A53" s="10" t="s">
        <v>40</v>
      </c>
      <c r="B53" s="11">
        <v>25000</v>
      </c>
      <c r="C53" s="11">
        <f>D53+E53+F53</f>
        <v>17800</v>
      </c>
      <c r="D53" s="12"/>
      <c r="E53" s="10"/>
      <c r="F53" s="10">
        <v>17800</v>
      </c>
    </row>
    <row r="54" spans="1:6" ht="16.5">
      <c r="A54" s="10" t="s">
        <v>41</v>
      </c>
      <c r="B54" s="11"/>
      <c r="C54" s="11">
        <f>D54+E54+F54</f>
        <v>6200</v>
      </c>
      <c r="D54" s="12"/>
      <c r="E54" s="10"/>
      <c r="F54" s="10">
        <v>6200</v>
      </c>
    </row>
    <row r="55" spans="1:6" ht="16.5">
      <c r="A55" s="10" t="s">
        <v>42</v>
      </c>
      <c r="B55" s="11"/>
      <c r="C55" s="11">
        <f>D55+E55+F55</f>
        <v>1000</v>
      </c>
      <c r="D55" s="12"/>
      <c r="E55" s="10"/>
      <c r="F55" s="10">
        <v>1000</v>
      </c>
    </row>
    <row r="56" spans="1:6" ht="16.5">
      <c r="A56" s="8" t="s">
        <v>43</v>
      </c>
      <c r="B56" s="13">
        <v>241300</v>
      </c>
      <c r="C56" s="13">
        <f>C57+C60+C61</f>
        <v>241300</v>
      </c>
      <c r="D56" s="13">
        <f>D57+D60+D61</f>
        <v>138250</v>
      </c>
      <c r="E56" s="13">
        <f>E57+E60+E61</f>
        <v>103050</v>
      </c>
      <c r="F56" s="13">
        <f>F57+F60+F61</f>
        <v>0</v>
      </c>
    </row>
    <row r="57" spans="1:6" ht="16.5">
      <c r="A57" s="10" t="s">
        <v>44</v>
      </c>
      <c r="B57" s="18">
        <f>B58+B59</f>
        <v>131300</v>
      </c>
      <c r="C57" s="18">
        <v>158400</v>
      </c>
      <c r="D57" s="18">
        <f>D58+D59</f>
        <v>98200</v>
      </c>
      <c r="E57" s="18">
        <f>E58+E59</f>
        <v>60200</v>
      </c>
      <c r="F57" s="18">
        <f>F58+F59</f>
        <v>0</v>
      </c>
    </row>
    <row r="58" spans="1:6" ht="16.5">
      <c r="A58" s="10" t="s">
        <v>45</v>
      </c>
      <c r="B58" s="11">
        <v>131300</v>
      </c>
      <c r="C58" s="18">
        <f>D58+E58+F58</f>
        <v>131300</v>
      </c>
      <c r="D58" s="11">
        <f>77700+6000</f>
        <v>83700</v>
      </c>
      <c r="E58" s="11">
        <v>47600</v>
      </c>
      <c r="F58" s="11"/>
    </row>
    <row r="59" spans="1:6" ht="16.5">
      <c r="A59" s="10" t="s">
        <v>46</v>
      </c>
      <c r="B59" s="11"/>
      <c r="C59" s="18">
        <f>D59+E59+F59</f>
        <v>27100</v>
      </c>
      <c r="D59" s="11">
        <f>20500-6000</f>
        <v>14500</v>
      </c>
      <c r="E59" s="10">
        <v>12600</v>
      </c>
      <c r="F59" s="10"/>
    </row>
    <row r="60" spans="1:6" ht="16.5">
      <c r="A60" s="10" t="s">
        <v>160</v>
      </c>
      <c r="B60" s="11"/>
      <c r="C60" s="18">
        <f>D60+E60+F60</f>
        <v>11000</v>
      </c>
      <c r="D60" s="11">
        <v>6000</v>
      </c>
      <c r="E60" s="10">
        <v>5000</v>
      </c>
      <c r="F60" s="10"/>
    </row>
    <row r="61" spans="1:6" ht="16.5">
      <c r="A61" s="10" t="s">
        <v>48</v>
      </c>
      <c r="B61" s="11"/>
      <c r="C61" s="18">
        <f>D61+E61+F61</f>
        <v>71900</v>
      </c>
      <c r="D61" s="11">
        <v>34050</v>
      </c>
      <c r="E61" s="10">
        <v>37850</v>
      </c>
      <c r="F61" s="10"/>
    </row>
    <row r="62" spans="1:6" s="90" customFormat="1" ht="17.25">
      <c r="A62" s="8" t="s">
        <v>49</v>
      </c>
      <c r="B62" s="12">
        <v>12000</v>
      </c>
      <c r="C62" s="12">
        <v>12000</v>
      </c>
      <c r="D62" s="12">
        <v>12000</v>
      </c>
      <c r="E62" s="8"/>
      <c r="F62" s="8"/>
    </row>
    <row r="63" spans="1:6" s="90" customFormat="1" ht="17.25">
      <c r="A63" s="8" t="s">
        <v>50</v>
      </c>
      <c r="B63" s="12">
        <v>1000</v>
      </c>
      <c r="C63" s="12">
        <v>1000</v>
      </c>
      <c r="D63" s="12">
        <v>1000</v>
      </c>
      <c r="E63" s="8"/>
      <c r="F63" s="8"/>
    </row>
    <row r="64" spans="1:6" s="90" customFormat="1" ht="17.25">
      <c r="A64" s="8" t="s">
        <v>51</v>
      </c>
      <c r="B64" s="12">
        <v>1177000</v>
      </c>
      <c r="C64" s="12">
        <v>1177000</v>
      </c>
      <c r="D64" s="12">
        <v>1177000</v>
      </c>
      <c r="E64" s="8"/>
      <c r="F64" s="8"/>
    </row>
    <row r="65" spans="1:6" s="90" customFormat="1" ht="17.25">
      <c r="A65" s="8" t="s">
        <v>52</v>
      </c>
      <c r="B65" s="13"/>
      <c r="C65" s="88">
        <f>D65+E65</f>
        <v>0</v>
      </c>
      <c r="D65" s="88">
        <v>0</v>
      </c>
      <c r="E65" s="88">
        <v>0</v>
      </c>
      <c r="F65" s="88"/>
    </row>
    <row r="66" spans="1:6" ht="16.5">
      <c r="A66" s="19" t="s">
        <v>53</v>
      </c>
      <c r="B66" s="20">
        <f>+B67+B77</f>
        <v>11615153</v>
      </c>
      <c r="C66" s="6">
        <f>+C67+C77</f>
        <v>11748153</v>
      </c>
      <c r="D66" s="6">
        <f>+D67+D77</f>
        <v>6220912</v>
      </c>
      <c r="E66" s="6">
        <f>+E67+E77</f>
        <v>4503665</v>
      </c>
      <c r="F66" s="6">
        <f>+F67+F77</f>
        <v>1023576</v>
      </c>
    </row>
    <row r="67" spans="1:6" ht="16.5">
      <c r="A67" s="21" t="s">
        <v>54</v>
      </c>
      <c r="B67" s="8">
        <f>+B68+B69</f>
        <v>11615153</v>
      </c>
      <c r="C67" s="8">
        <f>+C68+C69</f>
        <v>11748153</v>
      </c>
      <c r="D67" s="8">
        <f>+D68+D69</f>
        <v>6220912</v>
      </c>
      <c r="E67" s="8">
        <f>+E68+E69</f>
        <v>4503665</v>
      </c>
      <c r="F67" s="8">
        <f>+F68+F69</f>
        <v>1023576</v>
      </c>
    </row>
    <row r="68" spans="1:6" s="16" customFormat="1" ht="16.5">
      <c r="A68" s="22" t="s">
        <v>55</v>
      </c>
      <c r="B68" s="15">
        <f>B16-B42-B46-B58</f>
        <v>4718700</v>
      </c>
      <c r="C68" s="15">
        <f>C16-C42-C46-C58</f>
        <v>4851700</v>
      </c>
      <c r="D68" s="15">
        <f>C68-E68-F68</f>
        <v>3221570</v>
      </c>
      <c r="E68" s="15">
        <f>E16-E18-E23-E42-E46-E58</f>
        <v>1451905</v>
      </c>
      <c r="F68" s="15">
        <f>F16-F42-F46-F58</f>
        <v>178225</v>
      </c>
    </row>
    <row r="69" spans="1:6" ht="16.5">
      <c r="A69" s="9" t="s">
        <v>56</v>
      </c>
      <c r="B69" s="10">
        <f>+B70+B71+B76</f>
        <v>6896453</v>
      </c>
      <c r="C69" s="10">
        <f>+C70+C71+C76</f>
        <v>6896453</v>
      </c>
      <c r="D69" s="10">
        <f>+D70+D71+D76</f>
        <v>2999342</v>
      </c>
      <c r="E69" s="10">
        <f>+E70+E71</f>
        <v>3051760</v>
      </c>
      <c r="F69" s="10">
        <f>+F70+F71</f>
        <v>845351</v>
      </c>
    </row>
    <row r="70" spans="1:6" ht="16.5">
      <c r="A70" s="9" t="s">
        <v>57</v>
      </c>
      <c r="B70" s="10">
        <v>5998711</v>
      </c>
      <c r="C70" s="10">
        <v>5998711</v>
      </c>
      <c r="D70" s="10">
        <f>C70-E70-F70</f>
        <v>2101600</v>
      </c>
      <c r="E70" s="10">
        <v>3051760</v>
      </c>
      <c r="F70" s="10">
        <v>845351</v>
      </c>
    </row>
    <row r="71" spans="1:6" ht="16.5">
      <c r="A71" s="9" t="s">
        <v>58</v>
      </c>
      <c r="B71" s="10">
        <f>+B72+B75</f>
        <v>889142</v>
      </c>
      <c r="C71" s="10">
        <f>+C72+C75</f>
        <v>889142</v>
      </c>
      <c r="D71" s="10">
        <f>+D72+D75</f>
        <v>889142</v>
      </c>
      <c r="E71" s="10">
        <f>+E72+E75</f>
        <v>0</v>
      </c>
      <c r="F71" s="10">
        <f>+F72+F75</f>
        <v>0</v>
      </c>
    </row>
    <row r="72" spans="1:6" ht="16.5">
      <c r="A72" s="9" t="s">
        <v>59</v>
      </c>
      <c r="B72" s="10">
        <f>+B73+B74</f>
        <v>138466</v>
      </c>
      <c r="C72" s="10">
        <f>+C73+C74</f>
        <v>138466</v>
      </c>
      <c r="D72" s="10">
        <f>+D73+D74</f>
        <v>138466</v>
      </c>
      <c r="E72" s="10"/>
      <c r="F72" s="10"/>
    </row>
    <row r="73" spans="1:6" ht="16.5">
      <c r="A73" s="9" t="s">
        <v>60</v>
      </c>
      <c r="B73" s="10">
        <f>9396+17070</f>
        <v>26466</v>
      </c>
      <c r="C73" s="10">
        <f>9396+17070</f>
        <v>26466</v>
      </c>
      <c r="D73" s="10">
        <f>9396+17070</f>
        <v>26466</v>
      </c>
      <c r="E73" s="10"/>
      <c r="F73" s="10"/>
    </row>
    <row r="74" spans="1:6" ht="16.5">
      <c r="A74" s="23" t="s">
        <v>61</v>
      </c>
      <c r="B74" s="24">
        <f>29000+83000</f>
        <v>112000</v>
      </c>
      <c r="C74" s="24">
        <f>29000+83000</f>
        <v>112000</v>
      </c>
      <c r="D74" s="24">
        <f>29000+83000</f>
        <v>112000</v>
      </c>
      <c r="E74" s="24"/>
      <c r="F74" s="24"/>
    </row>
    <row r="75" spans="1:6" ht="16.5">
      <c r="A75" s="9" t="s">
        <v>62</v>
      </c>
      <c r="B75" s="10">
        <v>750676</v>
      </c>
      <c r="C75" s="10">
        <v>750676</v>
      </c>
      <c r="D75" s="10">
        <v>750676</v>
      </c>
      <c r="E75" s="10"/>
      <c r="F75" s="10"/>
    </row>
    <row r="76" spans="1:6" ht="16.5">
      <c r="A76" s="9" t="s">
        <v>135</v>
      </c>
      <c r="B76" s="10">
        <v>8600</v>
      </c>
      <c r="C76" s="10">
        <v>8600</v>
      </c>
      <c r="D76" s="10">
        <v>8600</v>
      </c>
      <c r="E76" s="10"/>
      <c r="F76" s="10"/>
    </row>
    <row r="77" spans="1:6" ht="16.5">
      <c r="A77" s="124" t="s">
        <v>52</v>
      </c>
      <c r="B77" s="125">
        <v>0</v>
      </c>
      <c r="C77" s="125">
        <v>0</v>
      </c>
      <c r="D77" s="125">
        <v>0</v>
      </c>
      <c r="E77" s="125">
        <v>0</v>
      </c>
      <c r="F77" s="125">
        <v>0</v>
      </c>
    </row>
    <row r="78" spans="1:6" ht="16.5">
      <c r="A78" s="19" t="s">
        <v>63</v>
      </c>
      <c r="B78" s="20">
        <f>+B79-B80</f>
        <v>11320</v>
      </c>
      <c r="C78" s="20">
        <f>+C79-C80</f>
        <v>11320</v>
      </c>
      <c r="D78" s="20"/>
      <c r="E78" s="127"/>
      <c r="F78" s="127"/>
    </row>
    <row r="79" spans="1:6" ht="16.5">
      <c r="A79" s="9" t="s">
        <v>64</v>
      </c>
      <c r="B79" s="10">
        <v>10717411</v>
      </c>
      <c r="C79" s="10">
        <f>11739553-889142</f>
        <v>10850411</v>
      </c>
      <c r="D79" s="10"/>
      <c r="E79" s="10"/>
      <c r="F79" s="10"/>
    </row>
    <row r="80" spans="1:6" ht="16.5">
      <c r="A80" s="9" t="s">
        <v>65</v>
      </c>
      <c r="B80" s="10">
        <v>10706091</v>
      </c>
      <c r="C80" s="10">
        <f>10706091+133000</f>
        <v>10839091</v>
      </c>
      <c r="D80" s="10"/>
      <c r="E80" s="10"/>
      <c r="F80" s="10"/>
    </row>
    <row r="81" spans="1:6" ht="16.5">
      <c r="A81" s="26"/>
      <c r="B81" s="27"/>
      <c r="C81" s="27"/>
      <c r="D81" s="27"/>
      <c r="E81" s="27"/>
      <c r="F81" s="27"/>
    </row>
    <row r="82" spans="1:6" s="30" customFormat="1" ht="15">
      <c r="A82" s="28"/>
      <c r="B82" s="28"/>
      <c r="C82" s="29"/>
      <c r="D82" s="28"/>
      <c r="E82" s="28"/>
      <c r="F82" s="28"/>
    </row>
    <row r="83" spans="1:6" ht="16.5">
      <c r="A83" s="29"/>
      <c r="B83" s="29"/>
      <c r="C83" s="31"/>
      <c r="D83" s="29"/>
      <c r="E83" s="29"/>
      <c r="F83" s="29"/>
    </row>
    <row r="84" spans="1:6" ht="16.5">
      <c r="A84" s="29"/>
      <c r="B84" s="32"/>
      <c r="C84" s="32"/>
      <c r="D84" s="31"/>
      <c r="E84" s="32"/>
      <c r="F84" s="31"/>
    </row>
    <row r="85" spans="1:6" ht="16.5">
      <c r="A85" s="29"/>
      <c r="B85" s="32"/>
      <c r="C85" s="32"/>
      <c r="D85" s="32"/>
      <c r="E85" s="32"/>
      <c r="F85" s="32"/>
    </row>
    <row r="86" spans="1:6" ht="16.5">
      <c r="A86" s="29"/>
      <c r="B86" s="32"/>
      <c r="C86" s="32"/>
      <c r="D86" s="32"/>
      <c r="E86" s="32"/>
      <c r="F86" s="32"/>
    </row>
    <row r="87" spans="1:6" ht="16.5">
      <c r="A87" s="29"/>
      <c r="B87" s="32"/>
      <c r="C87" s="32"/>
      <c r="D87" s="32"/>
      <c r="E87" s="32"/>
      <c r="F87" s="32"/>
    </row>
    <row r="88" spans="1:6" ht="16.5">
      <c r="A88" s="29"/>
      <c r="B88" s="32"/>
      <c r="C88" s="32"/>
      <c r="D88" s="32"/>
      <c r="E88" s="31"/>
      <c r="F88" s="31"/>
    </row>
    <row r="89" spans="1:6" ht="16.5">
      <c r="A89" s="29"/>
      <c r="B89" s="32"/>
      <c r="C89" s="32"/>
      <c r="D89" s="32"/>
      <c r="E89" s="32"/>
      <c r="F89" s="31"/>
    </row>
    <row r="90" spans="1:6" ht="16.5">
      <c r="A90" s="29"/>
      <c r="B90" s="32"/>
      <c r="C90" s="32"/>
      <c r="D90" s="32"/>
      <c r="E90" s="32"/>
      <c r="F90" s="32"/>
    </row>
    <row r="91" spans="1:6" ht="16.5">
      <c r="A91" s="29"/>
      <c r="B91" s="32"/>
      <c r="D91" s="32"/>
      <c r="E91" s="32"/>
      <c r="F91" s="32"/>
    </row>
  </sheetData>
  <sheetProtection/>
  <mergeCells count="9">
    <mergeCell ref="D7:F8"/>
    <mergeCell ref="A1:F1"/>
    <mergeCell ref="B7:B9"/>
    <mergeCell ref="C7:C9"/>
    <mergeCell ref="A2:F2"/>
    <mergeCell ref="A3:F3"/>
    <mergeCell ref="A4:F4"/>
    <mergeCell ref="A5:F5"/>
    <mergeCell ref="A7:A9"/>
  </mergeCells>
  <printOptions/>
  <pageMargins left="0.47" right="0.2" top="0.16" bottom="0.38" header="0.16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C74"/>
  <sheetViews>
    <sheetView zoomScalePageLayoutView="0" workbookViewId="0" topLeftCell="A1">
      <selection activeCell="A5" sqref="A5:L5"/>
    </sheetView>
  </sheetViews>
  <sheetFormatPr defaultColWidth="11.3984375" defaultRowHeight="14.25"/>
  <cols>
    <col min="1" max="1" width="38" style="77" customWidth="1"/>
    <col min="2" max="2" width="14.59765625" style="33" customWidth="1"/>
    <col min="3" max="3" width="14.09765625" style="33" customWidth="1"/>
    <col min="4" max="4" width="10.69921875" style="33" customWidth="1"/>
    <col min="5" max="5" width="10.8984375" style="33" customWidth="1"/>
    <col min="6" max="6" width="9.8984375" style="33" customWidth="1"/>
    <col min="7" max="7" width="10" style="33" customWidth="1"/>
    <col min="8" max="8" width="11.3984375" style="33" customWidth="1"/>
    <col min="9" max="9" width="11.8984375" style="33" customWidth="1"/>
    <col min="10" max="10" width="11.19921875" style="33" customWidth="1"/>
    <col min="11" max="11" width="9.8984375" style="33" customWidth="1"/>
    <col min="12" max="12" width="10.5" style="33" customWidth="1"/>
    <col min="13" max="16384" width="11.3984375" style="33" customWidth="1"/>
  </cols>
  <sheetData>
    <row r="1" spans="1:11" ht="18.75">
      <c r="A1" s="117"/>
      <c r="B1" s="117"/>
      <c r="C1" s="117"/>
      <c r="D1" s="117"/>
      <c r="E1" s="117"/>
      <c r="F1" s="117"/>
      <c r="G1" s="117"/>
      <c r="H1" s="117"/>
      <c r="I1" s="117"/>
      <c r="K1" s="77" t="s">
        <v>140</v>
      </c>
    </row>
    <row r="2" spans="1:12" ht="20.25">
      <c r="A2" s="155" t="s">
        <v>144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0.25">
      <c r="A3" s="155" t="s">
        <v>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8.75">
      <c r="A4" s="156" t="s">
        <v>166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18.75">
      <c r="A5" s="156" t="s">
        <v>163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ht="18.75">
      <c r="A6" s="3"/>
      <c r="B6" s="3"/>
      <c r="C6" s="3"/>
      <c r="D6" s="3"/>
      <c r="E6" s="163"/>
      <c r="F6" s="163"/>
      <c r="H6" s="77"/>
      <c r="I6" s="77"/>
      <c r="J6" s="77"/>
      <c r="K6" s="77" t="s">
        <v>134</v>
      </c>
      <c r="L6" s="77"/>
    </row>
    <row r="7" spans="1:12" ht="16.5" customHeight="1">
      <c r="A7" s="165" t="s">
        <v>0</v>
      </c>
      <c r="B7" s="164" t="s">
        <v>156</v>
      </c>
      <c r="C7" s="164" t="s">
        <v>157</v>
      </c>
      <c r="D7" s="165" t="s">
        <v>7</v>
      </c>
      <c r="E7" s="165"/>
      <c r="F7" s="165"/>
      <c r="G7" s="166" t="s">
        <v>158</v>
      </c>
      <c r="H7" s="167" t="s">
        <v>130</v>
      </c>
      <c r="I7" s="167"/>
      <c r="J7" s="167"/>
      <c r="K7" s="167"/>
      <c r="L7" s="167"/>
    </row>
    <row r="8" spans="1:211" ht="23.25" customHeight="1">
      <c r="A8" s="165"/>
      <c r="B8" s="164"/>
      <c r="C8" s="164"/>
      <c r="D8" s="165"/>
      <c r="E8" s="165"/>
      <c r="F8" s="165"/>
      <c r="G8" s="166"/>
      <c r="H8" s="166" t="s">
        <v>5</v>
      </c>
      <c r="I8" s="166" t="s">
        <v>6</v>
      </c>
      <c r="J8" s="167" t="s">
        <v>7</v>
      </c>
      <c r="K8" s="167"/>
      <c r="L8" s="167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</row>
    <row r="9" spans="1:211" ht="26.25" customHeight="1">
      <c r="A9" s="165"/>
      <c r="B9" s="164"/>
      <c r="C9" s="164"/>
      <c r="D9" s="130" t="s">
        <v>8</v>
      </c>
      <c r="E9" s="130" t="s">
        <v>9</v>
      </c>
      <c r="F9" s="130" t="s">
        <v>10</v>
      </c>
      <c r="G9" s="166"/>
      <c r="H9" s="166"/>
      <c r="I9" s="166"/>
      <c r="J9" s="119" t="s">
        <v>8</v>
      </c>
      <c r="K9" s="119" t="s">
        <v>9</v>
      </c>
      <c r="L9" s="119" t="s">
        <v>10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</row>
    <row r="10" spans="1:211" ht="15">
      <c r="A10" s="122">
        <v>1</v>
      </c>
      <c r="B10" s="94">
        <v>2</v>
      </c>
      <c r="C10" s="94" t="s">
        <v>11</v>
      </c>
      <c r="D10" s="94">
        <v>4</v>
      </c>
      <c r="E10" s="94">
        <v>5</v>
      </c>
      <c r="F10" s="94">
        <v>6</v>
      </c>
      <c r="G10" s="123">
        <v>7</v>
      </c>
      <c r="H10" s="123">
        <v>8</v>
      </c>
      <c r="I10" s="123" t="s">
        <v>145</v>
      </c>
      <c r="J10" s="123">
        <v>10</v>
      </c>
      <c r="K10" s="123">
        <v>11</v>
      </c>
      <c r="L10" s="123">
        <v>12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</row>
    <row r="11" spans="1:211" ht="18" customHeight="1">
      <c r="A11" s="35" t="s">
        <v>67</v>
      </c>
      <c r="B11" s="36">
        <f aca="true" t="shared" si="0" ref="B11:H11">B12+B62</f>
        <v>11595233</v>
      </c>
      <c r="C11" s="36">
        <f t="shared" si="0"/>
        <v>11798233</v>
      </c>
      <c r="D11" s="36">
        <f t="shared" si="0"/>
        <v>6249392.4</v>
      </c>
      <c r="E11" s="36">
        <f t="shared" si="0"/>
        <v>4525265.1</v>
      </c>
      <c r="F11" s="36">
        <f t="shared" si="0"/>
        <v>1023575.5</v>
      </c>
      <c r="G11" s="36">
        <f t="shared" si="0"/>
        <v>-61400</v>
      </c>
      <c r="H11" s="36">
        <f t="shared" si="0"/>
        <v>11603833</v>
      </c>
      <c r="I11" s="36">
        <f>J11+K11+L11</f>
        <v>11736833</v>
      </c>
      <c r="J11" s="36">
        <f>J12+J62</f>
        <v>6209592.4</v>
      </c>
      <c r="K11" s="36">
        <f>K12+K62</f>
        <v>4503665.1</v>
      </c>
      <c r="L11" s="36">
        <f>L12+L62</f>
        <v>1023575.5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</row>
    <row r="12" spans="1:12" ht="18" customHeight="1">
      <c r="A12" s="38" t="s">
        <v>68</v>
      </c>
      <c r="B12" s="39">
        <f aca="true" t="shared" si="1" ref="B12:H12">+B13+B24+B60+B61</f>
        <v>11595233</v>
      </c>
      <c r="C12" s="39">
        <f t="shared" si="1"/>
        <v>11728233</v>
      </c>
      <c r="D12" s="39">
        <f t="shared" si="1"/>
        <v>6200992.4</v>
      </c>
      <c r="E12" s="39">
        <f t="shared" si="1"/>
        <v>4503665.1</v>
      </c>
      <c r="F12" s="39">
        <f t="shared" si="1"/>
        <v>1023575.5</v>
      </c>
      <c r="G12" s="39">
        <f t="shared" si="1"/>
        <v>8600</v>
      </c>
      <c r="H12" s="39">
        <f t="shared" si="1"/>
        <v>11603833</v>
      </c>
      <c r="I12" s="36">
        <f aca="true" t="shared" si="2" ref="I12:I63">J12+K12+L12</f>
        <v>11736833</v>
      </c>
      <c r="J12" s="39">
        <f>+J13+J24+J60+J61</f>
        <v>6209592.4</v>
      </c>
      <c r="K12" s="39">
        <f>+K13+K24+K60+K61</f>
        <v>4503665.1</v>
      </c>
      <c r="L12" s="39">
        <f>+L13+L24+L60+L61</f>
        <v>1023575.5</v>
      </c>
    </row>
    <row r="13" spans="1:12" ht="17.25" customHeight="1">
      <c r="A13" s="40" t="s">
        <v>69</v>
      </c>
      <c r="B13" s="39">
        <f aca="true" t="shared" si="3" ref="B13:H13">SUM(B14:B17)</f>
        <v>3520926</v>
      </c>
      <c r="C13" s="39">
        <f t="shared" si="3"/>
        <v>3520926</v>
      </c>
      <c r="D13" s="39">
        <f t="shared" si="3"/>
        <v>3130914</v>
      </c>
      <c r="E13" s="39">
        <f t="shared" si="3"/>
        <v>390012</v>
      </c>
      <c r="F13" s="39">
        <f t="shared" si="3"/>
        <v>0</v>
      </c>
      <c r="G13" s="39">
        <f t="shared" si="3"/>
        <v>0</v>
      </c>
      <c r="H13" s="39">
        <f t="shared" si="3"/>
        <v>3520926</v>
      </c>
      <c r="I13" s="36">
        <f t="shared" si="2"/>
        <v>3520926</v>
      </c>
      <c r="J13" s="39">
        <f>SUM(J14:J17)</f>
        <v>3130914</v>
      </c>
      <c r="K13" s="39">
        <f>SUM(K14:K17)</f>
        <v>390012</v>
      </c>
      <c r="L13" s="39">
        <f>SUM(L14:L17)</f>
        <v>0</v>
      </c>
    </row>
    <row r="14" spans="1:211" ht="18" customHeight="1">
      <c r="A14" s="41" t="s">
        <v>70</v>
      </c>
      <c r="B14" s="42">
        <f>1227380-11320</f>
        <v>1216060</v>
      </c>
      <c r="C14" s="42">
        <f>SUM(D14:F14)</f>
        <v>1216060</v>
      </c>
      <c r="D14" s="42">
        <f>B14-E14</f>
        <v>957648</v>
      </c>
      <c r="E14" s="42">
        <v>258412</v>
      </c>
      <c r="F14" s="42"/>
      <c r="G14" s="97"/>
      <c r="H14" s="42">
        <v>1216060</v>
      </c>
      <c r="I14" s="120">
        <f t="shared" si="2"/>
        <v>1216060</v>
      </c>
      <c r="J14" s="42">
        <f>H14-K14</f>
        <v>957648</v>
      </c>
      <c r="K14" s="42">
        <v>258412</v>
      </c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</row>
    <row r="15" spans="1:211" ht="18" customHeight="1">
      <c r="A15" s="41" t="s">
        <v>71</v>
      </c>
      <c r="B15" s="42">
        <v>300000</v>
      </c>
      <c r="C15" s="42">
        <f>D15+E15+F15</f>
        <v>300000</v>
      </c>
      <c r="D15" s="42">
        <f>B15-E15</f>
        <v>168400</v>
      </c>
      <c r="E15" s="42">
        <v>131600</v>
      </c>
      <c r="F15" s="42"/>
      <c r="G15" s="97"/>
      <c r="H15" s="42">
        <v>300000</v>
      </c>
      <c r="I15" s="120">
        <f t="shared" si="2"/>
        <v>300000</v>
      </c>
      <c r="J15" s="42">
        <f>H15-K15</f>
        <v>168400</v>
      </c>
      <c r="K15" s="42">
        <v>131600</v>
      </c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</row>
    <row r="16" spans="1:211" ht="18" customHeight="1">
      <c r="A16" s="44" t="s">
        <v>72</v>
      </c>
      <c r="B16" s="45">
        <v>1177000</v>
      </c>
      <c r="C16" s="42">
        <f>SUM(D16:F16)</f>
        <v>1177000</v>
      </c>
      <c r="D16" s="45">
        <v>1177000</v>
      </c>
      <c r="E16" s="42"/>
      <c r="F16" s="42"/>
      <c r="G16" s="97"/>
      <c r="H16" s="42">
        <v>1177000</v>
      </c>
      <c r="I16" s="120">
        <f t="shared" si="2"/>
        <v>1177000</v>
      </c>
      <c r="J16" s="45">
        <v>1177000</v>
      </c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</row>
    <row r="17" spans="1:211" ht="18" customHeight="1">
      <c r="A17" s="44" t="s">
        <v>73</v>
      </c>
      <c r="B17" s="45">
        <f>+B18+B21</f>
        <v>827866</v>
      </c>
      <c r="C17" s="45">
        <f>+C18+C21</f>
        <v>827866</v>
      </c>
      <c r="D17" s="45">
        <f>+D18+D21</f>
        <v>827866</v>
      </c>
      <c r="E17" s="42"/>
      <c r="F17" s="42"/>
      <c r="G17" s="97"/>
      <c r="H17" s="45">
        <f>+H18+H21</f>
        <v>827866</v>
      </c>
      <c r="I17" s="120">
        <f t="shared" si="2"/>
        <v>827866</v>
      </c>
      <c r="J17" s="45">
        <f>+J18+J21</f>
        <v>827866</v>
      </c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</row>
    <row r="18" spans="1:211" ht="18" customHeight="1">
      <c r="A18" s="44" t="s">
        <v>74</v>
      </c>
      <c r="B18" s="45">
        <f>+B19+B20</f>
        <v>727796</v>
      </c>
      <c r="C18" s="45">
        <f>+C19+C20</f>
        <v>727796</v>
      </c>
      <c r="D18" s="45">
        <f>+D19+D20</f>
        <v>727796</v>
      </c>
      <c r="E18" s="42"/>
      <c r="F18" s="42"/>
      <c r="G18" s="97"/>
      <c r="H18" s="45">
        <f>+H19+H20</f>
        <v>727796</v>
      </c>
      <c r="I18" s="120">
        <f t="shared" si="2"/>
        <v>727796</v>
      </c>
      <c r="J18" s="45">
        <f>+J19+J20</f>
        <v>727796</v>
      </c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</row>
    <row r="19" spans="1:211" ht="18" customHeight="1">
      <c r="A19" s="44" t="s">
        <v>75</v>
      </c>
      <c r="B19" s="45">
        <v>385300</v>
      </c>
      <c r="C19" s="45">
        <v>385300</v>
      </c>
      <c r="D19" s="45">
        <v>385300</v>
      </c>
      <c r="E19" s="42"/>
      <c r="F19" s="42"/>
      <c r="G19" s="97"/>
      <c r="H19" s="45">
        <v>385300</v>
      </c>
      <c r="I19" s="120">
        <f t="shared" si="2"/>
        <v>385300</v>
      </c>
      <c r="J19" s="45">
        <v>385300</v>
      </c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</row>
    <row r="20" spans="1:211" ht="18" customHeight="1">
      <c r="A20" s="44" t="s">
        <v>76</v>
      </c>
      <c r="B20" s="45">
        <v>342496</v>
      </c>
      <c r="C20" s="45">
        <v>342496</v>
      </c>
      <c r="D20" s="45">
        <v>342496</v>
      </c>
      <c r="E20" s="42"/>
      <c r="F20" s="42"/>
      <c r="G20" s="97"/>
      <c r="H20" s="45">
        <v>342496</v>
      </c>
      <c r="I20" s="120">
        <f t="shared" si="2"/>
        <v>342496</v>
      </c>
      <c r="J20" s="45">
        <v>342496</v>
      </c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</row>
    <row r="21" spans="1:211" ht="18" customHeight="1">
      <c r="A21" s="44" t="s">
        <v>77</v>
      </c>
      <c r="B21" s="45">
        <f>+B22+B23</f>
        <v>100070</v>
      </c>
      <c r="C21" s="45">
        <f>+C22+C23</f>
        <v>100070</v>
      </c>
      <c r="D21" s="45">
        <f>+D22+D23</f>
        <v>100070</v>
      </c>
      <c r="E21" s="42"/>
      <c r="F21" s="42"/>
      <c r="G21" s="97"/>
      <c r="H21" s="45">
        <f>+H22+H23</f>
        <v>100070</v>
      </c>
      <c r="I21" s="120">
        <f t="shared" si="2"/>
        <v>100070</v>
      </c>
      <c r="J21" s="45">
        <f>+J22+J23</f>
        <v>100070</v>
      </c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</row>
    <row r="22" spans="1:211" ht="18" customHeight="1">
      <c r="A22" s="44" t="s">
        <v>78</v>
      </c>
      <c r="B22" s="45">
        <v>17070</v>
      </c>
      <c r="C22" s="45">
        <v>17070</v>
      </c>
      <c r="D22" s="45">
        <v>17070</v>
      </c>
      <c r="E22" s="42"/>
      <c r="F22" s="42"/>
      <c r="G22" s="97"/>
      <c r="H22" s="45">
        <v>17070</v>
      </c>
      <c r="I22" s="120">
        <f t="shared" si="2"/>
        <v>17070</v>
      </c>
      <c r="J22" s="45">
        <v>17070</v>
      </c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</row>
    <row r="23" spans="1:211" ht="18" customHeight="1">
      <c r="A23" s="44" t="s">
        <v>79</v>
      </c>
      <c r="B23" s="45">
        <v>83000</v>
      </c>
      <c r="C23" s="45">
        <v>83000</v>
      </c>
      <c r="D23" s="45">
        <v>83000</v>
      </c>
      <c r="E23" s="42"/>
      <c r="F23" s="42"/>
      <c r="G23" s="97"/>
      <c r="H23" s="45">
        <v>83000</v>
      </c>
      <c r="I23" s="120">
        <f t="shared" si="2"/>
        <v>83000</v>
      </c>
      <c r="J23" s="45">
        <v>83000</v>
      </c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</row>
    <row r="24" spans="1:211" ht="18" customHeight="1">
      <c r="A24" s="40" t="s">
        <v>80</v>
      </c>
      <c r="B24" s="39">
        <f>7860777+B37</f>
        <v>7860777</v>
      </c>
      <c r="C24" s="39">
        <f>C25+C38+C47+C54+C55+C56+C57</f>
        <v>7989337</v>
      </c>
      <c r="D24" s="39">
        <f>D25+D38+D47+D54+D55+D56+D57</f>
        <v>2962328.4</v>
      </c>
      <c r="E24" s="39">
        <f>E25+E38+E47+E54+E55+E56+E57</f>
        <v>4023511.1</v>
      </c>
      <c r="F24" s="39">
        <f>F25+F38+F47+F54+F55+F56+F57</f>
        <v>1003497.5</v>
      </c>
      <c r="G24" s="39">
        <f>G25+G38+G47+G54+G55+G56+G57</f>
        <v>8600</v>
      </c>
      <c r="H24" s="39">
        <f>7860777+H37</f>
        <v>7869377</v>
      </c>
      <c r="I24" s="36">
        <f t="shared" si="2"/>
        <v>7997937</v>
      </c>
      <c r="J24" s="39">
        <f>J25+J38+J47+J54+J55+J56+J57</f>
        <v>2970928.4</v>
      </c>
      <c r="K24" s="39">
        <f>K25+K38+K47+K54+K55+K56+K57</f>
        <v>4023511.1</v>
      </c>
      <c r="L24" s="39">
        <f>L25+L38+L47+L54+L55+L56+L57</f>
        <v>1003497.5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</row>
    <row r="25" spans="1:211" ht="18" customHeight="1">
      <c r="A25" s="40" t="s">
        <v>81</v>
      </c>
      <c r="B25" s="39"/>
      <c r="C25" s="39">
        <f>SUM(C26:C36)+C37</f>
        <v>918063.3</v>
      </c>
      <c r="D25" s="39">
        <f>SUM(D26:D36)+D37</f>
        <v>459208.3</v>
      </c>
      <c r="E25" s="39">
        <f>SUM(E26:E36)</f>
        <v>454860</v>
      </c>
      <c r="F25" s="39">
        <f>SUM(F26:F36)</f>
        <v>3995</v>
      </c>
      <c r="G25" s="39">
        <v>8600</v>
      </c>
      <c r="H25" s="39">
        <f>SUM(H26:H36)</f>
        <v>0</v>
      </c>
      <c r="I25" s="36">
        <f t="shared" si="2"/>
        <v>926663.3</v>
      </c>
      <c r="J25" s="39">
        <f>SUM(J26:J36)+J37</f>
        <v>467808.3</v>
      </c>
      <c r="K25" s="39">
        <f>SUM(K26:K36)</f>
        <v>454860</v>
      </c>
      <c r="L25" s="39">
        <f>SUM(L26:L36)</f>
        <v>3995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</row>
    <row r="26" spans="1:211" ht="18" customHeight="1">
      <c r="A26" s="41" t="s">
        <v>82</v>
      </c>
      <c r="B26" s="42"/>
      <c r="C26" s="42">
        <f aca="true" t="shared" si="4" ref="C26:C36">SUM(D26:F26)</f>
        <v>83888.3</v>
      </c>
      <c r="D26" s="42">
        <v>83888.3</v>
      </c>
      <c r="E26" s="42"/>
      <c r="F26" s="42"/>
      <c r="G26" s="63"/>
      <c r="H26" s="63"/>
      <c r="I26" s="120">
        <f t="shared" si="2"/>
        <v>83888.3</v>
      </c>
      <c r="J26" s="42">
        <v>83888.3</v>
      </c>
      <c r="K26" s="42"/>
      <c r="L26" s="42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</row>
    <row r="27" spans="1:211" ht="18" customHeight="1">
      <c r="A27" s="41" t="s">
        <v>83</v>
      </c>
      <c r="B27" s="42"/>
      <c r="C27" s="42">
        <f t="shared" si="4"/>
        <v>7999</v>
      </c>
      <c r="D27" s="42">
        <v>7999</v>
      </c>
      <c r="E27" s="42"/>
      <c r="F27" s="42"/>
      <c r="G27" s="63"/>
      <c r="H27" s="63"/>
      <c r="I27" s="120">
        <f t="shared" si="2"/>
        <v>7999</v>
      </c>
      <c r="J27" s="42">
        <v>7999</v>
      </c>
      <c r="K27" s="42"/>
      <c r="L27" s="42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</row>
    <row r="28" spans="1:211" ht="18" customHeight="1">
      <c r="A28" s="41" t="s">
        <v>84</v>
      </c>
      <c r="B28" s="42"/>
      <c r="C28" s="42">
        <f t="shared" si="4"/>
        <v>204712</v>
      </c>
      <c r="D28" s="42">
        <v>101383</v>
      </c>
      <c r="E28" s="42">
        <v>103329</v>
      </c>
      <c r="F28" s="42"/>
      <c r="G28" s="63"/>
      <c r="H28" s="63"/>
      <c r="I28" s="120">
        <f t="shared" si="2"/>
        <v>204712</v>
      </c>
      <c r="J28" s="42">
        <v>101383</v>
      </c>
      <c r="K28" s="42">
        <v>103329</v>
      </c>
      <c r="L28" s="42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</row>
    <row r="29" spans="1:211" ht="18" customHeight="1">
      <c r="A29" s="41" t="s">
        <v>85</v>
      </c>
      <c r="B29" s="42"/>
      <c r="C29" s="42">
        <f t="shared" si="4"/>
        <v>15790</v>
      </c>
      <c r="D29" s="42">
        <v>10000</v>
      </c>
      <c r="E29" s="42">
        <v>5790</v>
      </c>
      <c r="F29" s="42"/>
      <c r="G29" s="63"/>
      <c r="H29" s="63"/>
      <c r="I29" s="120">
        <f t="shared" si="2"/>
        <v>15790</v>
      </c>
      <c r="J29" s="42">
        <v>10000</v>
      </c>
      <c r="K29" s="42">
        <v>5790</v>
      </c>
      <c r="L29" s="42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</row>
    <row r="30" spans="1:211" ht="18" customHeight="1">
      <c r="A30" s="41" t="s">
        <v>86</v>
      </c>
      <c r="B30" s="42"/>
      <c r="C30" s="42">
        <f t="shared" si="4"/>
        <v>85020</v>
      </c>
      <c r="D30" s="42">
        <v>39910</v>
      </c>
      <c r="E30" s="42">
        <v>45110</v>
      </c>
      <c r="F30" s="42"/>
      <c r="G30" s="63"/>
      <c r="H30" s="63"/>
      <c r="I30" s="120">
        <f t="shared" si="2"/>
        <v>85020</v>
      </c>
      <c r="J30" s="42">
        <v>39910</v>
      </c>
      <c r="K30" s="42">
        <v>45110</v>
      </c>
      <c r="L30" s="42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</row>
    <row r="31" spans="1:12" ht="18" customHeight="1">
      <c r="A31" s="41" t="s">
        <v>87</v>
      </c>
      <c r="B31" s="42"/>
      <c r="C31" s="42">
        <f t="shared" si="4"/>
        <v>50430</v>
      </c>
      <c r="D31" s="42"/>
      <c r="E31" s="42">
        <v>50430</v>
      </c>
      <c r="F31" s="42"/>
      <c r="G31" s="66"/>
      <c r="H31" s="66"/>
      <c r="I31" s="120">
        <f t="shared" si="2"/>
        <v>50430</v>
      </c>
      <c r="J31" s="42"/>
      <c r="K31" s="42">
        <v>50430</v>
      </c>
      <c r="L31" s="42"/>
    </row>
    <row r="32" spans="1:12" ht="18" customHeight="1">
      <c r="A32" s="41" t="s">
        <v>88</v>
      </c>
      <c r="B32" s="42"/>
      <c r="C32" s="42">
        <f t="shared" si="4"/>
        <v>23377</v>
      </c>
      <c r="D32" s="42">
        <v>10000</v>
      </c>
      <c r="E32" s="42">
        <v>9382</v>
      </c>
      <c r="F32" s="42">
        <v>3995</v>
      </c>
      <c r="G32" s="66"/>
      <c r="H32" s="66"/>
      <c r="I32" s="120">
        <f t="shared" si="2"/>
        <v>23377</v>
      </c>
      <c r="J32" s="42">
        <v>10000</v>
      </c>
      <c r="K32" s="42">
        <v>9382</v>
      </c>
      <c r="L32" s="42">
        <v>3995</v>
      </c>
    </row>
    <row r="33" spans="1:12" ht="18" customHeight="1">
      <c r="A33" s="41" t="s">
        <v>89</v>
      </c>
      <c r="B33" s="42"/>
      <c r="C33" s="42">
        <f t="shared" si="4"/>
        <v>251576</v>
      </c>
      <c r="D33" s="42">
        <v>125787</v>
      </c>
      <c r="E33" s="42">
        <v>125789</v>
      </c>
      <c r="F33" s="42"/>
      <c r="G33" s="66"/>
      <c r="H33" s="66"/>
      <c r="I33" s="120">
        <f t="shared" si="2"/>
        <v>251576</v>
      </c>
      <c r="J33" s="42">
        <v>125787</v>
      </c>
      <c r="K33" s="42">
        <v>125789</v>
      </c>
      <c r="L33" s="42"/>
    </row>
    <row r="34" spans="1:12" ht="18" customHeight="1">
      <c r="A34" s="41" t="s">
        <v>90</v>
      </c>
      <c r="B34" s="42"/>
      <c r="C34" s="42">
        <f t="shared" si="4"/>
        <v>73811</v>
      </c>
      <c r="D34" s="42">
        <v>49861</v>
      </c>
      <c r="E34" s="42">
        <v>23950</v>
      </c>
      <c r="F34" s="42"/>
      <c r="G34" s="66"/>
      <c r="H34" s="66"/>
      <c r="I34" s="120">
        <f t="shared" si="2"/>
        <v>73811</v>
      </c>
      <c r="J34" s="42">
        <v>49861</v>
      </c>
      <c r="K34" s="42">
        <v>23950</v>
      </c>
      <c r="L34" s="42"/>
    </row>
    <row r="35" spans="1:197" ht="18" customHeight="1">
      <c r="A35" s="41" t="s">
        <v>91</v>
      </c>
      <c r="B35" s="42">
        <v>380</v>
      </c>
      <c r="C35" s="42">
        <f t="shared" si="4"/>
        <v>380</v>
      </c>
      <c r="D35" s="42">
        <v>380</v>
      </c>
      <c r="E35" s="42"/>
      <c r="F35" s="42"/>
      <c r="G35" s="131"/>
      <c r="H35" s="131"/>
      <c r="I35" s="120">
        <f t="shared" si="2"/>
        <v>380</v>
      </c>
      <c r="J35" s="42">
        <v>380</v>
      </c>
      <c r="K35" s="42"/>
      <c r="L35" s="4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</row>
    <row r="36" spans="1:197" ht="18" customHeight="1">
      <c r="A36" s="41" t="s">
        <v>92</v>
      </c>
      <c r="B36" s="42"/>
      <c r="C36" s="42">
        <f t="shared" si="4"/>
        <v>121080</v>
      </c>
      <c r="D36" s="42">
        <v>30000</v>
      </c>
      <c r="E36" s="42">
        <v>91080</v>
      </c>
      <c r="F36" s="42"/>
      <c r="G36" s="131"/>
      <c r="H36" s="131"/>
      <c r="I36" s="120">
        <f t="shared" si="2"/>
        <v>121080</v>
      </c>
      <c r="J36" s="42">
        <v>30000</v>
      </c>
      <c r="K36" s="42">
        <v>91080</v>
      </c>
      <c r="L36" s="4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</row>
    <row r="37" spans="1:197" ht="18" customHeight="1">
      <c r="A37" s="41" t="s">
        <v>132</v>
      </c>
      <c r="B37" s="42"/>
      <c r="C37" s="42"/>
      <c r="D37" s="42"/>
      <c r="E37" s="42"/>
      <c r="F37" s="42"/>
      <c r="G37" s="133">
        <v>8600</v>
      </c>
      <c r="H37" s="133">
        <v>8600</v>
      </c>
      <c r="I37" s="120">
        <f t="shared" si="2"/>
        <v>8600</v>
      </c>
      <c r="J37" s="42">
        <v>8600</v>
      </c>
      <c r="K37" s="42"/>
      <c r="L37" s="4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</row>
    <row r="38" spans="1:12" ht="18" customHeight="1">
      <c r="A38" s="40" t="s">
        <v>93</v>
      </c>
      <c r="B38" s="42"/>
      <c r="C38" s="52">
        <f>SUM(C39:C46)</f>
        <v>4886840.4</v>
      </c>
      <c r="D38" s="52">
        <f>SUM(D39:D46)</f>
        <v>1858827.1</v>
      </c>
      <c r="E38" s="52">
        <f>SUM(E39:E46)</f>
        <v>2996813.1</v>
      </c>
      <c r="F38" s="52">
        <f>SUM(F39:F46)</f>
        <v>31200.2</v>
      </c>
      <c r="G38" s="52">
        <f>SUM(G39:G46)</f>
        <v>0</v>
      </c>
      <c r="H38" s="52"/>
      <c r="I38" s="36">
        <f t="shared" si="2"/>
        <v>4886840.4</v>
      </c>
      <c r="J38" s="52">
        <f>SUM(J39:J46)</f>
        <v>1858827.1</v>
      </c>
      <c r="K38" s="52">
        <f>SUM(K39:K46)</f>
        <v>2996813.1</v>
      </c>
      <c r="L38" s="52">
        <f>SUM(L39:L46)</f>
        <v>31200.2</v>
      </c>
    </row>
    <row r="39" spans="1:211" ht="18" customHeight="1">
      <c r="A39" s="41" t="s">
        <v>94</v>
      </c>
      <c r="B39" s="42">
        <v>3323713</v>
      </c>
      <c r="C39" s="42">
        <v>3323713</v>
      </c>
      <c r="D39" s="42">
        <v>772337</v>
      </c>
      <c r="E39" s="42">
        <v>2542016</v>
      </c>
      <c r="F39" s="42">
        <v>9360</v>
      </c>
      <c r="G39" s="63"/>
      <c r="H39" s="103">
        <v>3323713</v>
      </c>
      <c r="I39" s="120">
        <f t="shared" si="2"/>
        <v>3323713</v>
      </c>
      <c r="J39" s="42">
        <v>772337</v>
      </c>
      <c r="K39" s="42">
        <v>2542016</v>
      </c>
      <c r="L39" s="42">
        <v>9360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</row>
    <row r="40" spans="1:211" ht="18" customHeight="1">
      <c r="A40" s="41" t="s">
        <v>95</v>
      </c>
      <c r="B40" s="42"/>
      <c r="C40" s="42">
        <f aca="true" t="shared" si="5" ref="C40:C46">SUM(D40:F40)</f>
        <v>878180</v>
      </c>
      <c r="D40" s="42">
        <v>873980</v>
      </c>
      <c r="E40" s="42">
        <v>4200</v>
      </c>
      <c r="F40" s="42"/>
      <c r="G40" s="98"/>
      <c r="H40" s="104"/>
      <c r="I40" s="120">
        <f t="shared" si="2"/>
        <v>878180</v>
      </c>
      <c r="J40" s="42">
        <v>873980</v>
      </c>
      <c r="K40" s="42">
        <v>4200</v>
      </c>
      <c r="L40" s="42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</row>
    <row r="41" spans="1:211" ht="18" customHeight="1">
      <c r="A41" s="41" t="s">
        <v>96</v>
      </c>
      <c r="B41" s="42">
        <v>30670</v>
      </c>
      <c r="C41" s="42">
        <f t="shared" si="5"/>
        <v>30670</v>
      </c>
      <c r="D41" s="42">
        <v>30670</v>
      </c>
      <c r="E41" s="42"/>
      <c r="F41" s="42"/>
      <c r="G41" s="98"/>
      <c r="H41" s="101">
        <v>30670</v>
      </c>
      <c r="I41" s="120">
        <f t="shared" si="2"/>
        <v>30670</v>
      </c>
      <c r="J41" s="42">
        <v>30670</v>
      </c>
      <c r="K41" s="42"/>
      <c r="L41" s="42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</row>
    <row r="42" spans="1:211" ht="18" customHeight="1">
      <c r="A42" s="41" t="s">
        <v>97</v>
      </c>
      <c r="B42" s="42"/>
      <c r="C42" s="42">
        <f t="shared" si="5"/>
        <v>84223</v>
      </c>
      <c r="D42" s="42">
        <v>51570</v>
      </c>
      <c r="E42" s="42">
        <v>27661</v>
      </c>
      <c r="F42" s="42">
        <v>4992</v>
      </c>
      <c r="G42" s="98"/>
      <c r="H42" s="98"/>
      <c r="I42" s="120">
        <f t="shared" si="2"/>
        <v>84223</v>
      </c>
      <c r="J42" s="42">
        <v>51570</v>
      </c>
      <c r="K42" s="42">
        <v>27661</v>
      </c>
      <c r="L42" s="42">
        <v>4992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</row>
    <row r="43" spans="1:211" ht="18" customHeight="1">
      <c r="A43" s="41" t="s">
        <v>98</v>
      </c>
      <c r="B43" s="42"/>
      <c r="C43" s="42">
        <f t="shared" si="5"/>
        <v>38954.399999999994</v>
      </c>
      <c r="D43" s="42">
        <v>9714.1</v>
      </c>
      <c r="E43" s="42">
        <v>26432.1</v>
      </c>
      <c r="F43" s="42">
        <v>2808.2</v>
      </c>
      <c r="G43" s="98"/>
      <c r="H43" s="98"/>
      <c r="I43" s="120">
        <f t="shared" si="2"/>
        <v>38954.399999999994</v>
      </c>
      <c r="J43" s="42">
        <v>9714.1</v>
      </c>
      <c r="K43" s="42">
        <v>26432.1</v>
      </c>
      <c r="L43" s="42">
        <v>2808.2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</row>
    <row r="44" spans="1:211" ht="18" customHeight="1">
      <c r="A44" s="41" t="s">
        <v>99</v>
      </c>
      <c r="B44" s="42"/>
      <c r="C44" s="42">
        <f t="shared" si="5"/>
        <v>71052</v>
      </c>
      <c r="D44" s="42">
        <v>44678</v>
      </c>
      <c r="E44" s="42">
        <v>18574</v>
      </c>
      <c r="F44" s="42">
        <f>3120+4680</f>
        <v>7800</v>
      </c>
      <c r="G44" s="98"/>
      <c r="H44" s="98"/>
      <c r="I44" s="120">
        <f t="shared" si="2"/>
        <v>71052</v>
      </c>
      <c r="J44" s="42">
        <v>44678</v>
      </c>
      <c r="K44" s="42">
        <v>18574</v>
      </c>
      <c r="L44" s="42">
        <f>3120+4680</f>
        <v>7800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</row>
    <row r="45" spans="1:211" ht="18" customHeight="1">
      <c r="A45" s="41" t="s">
        <v>100</v>
      </c>
      <c r="B45" s="42"/>
      <c r="C45" s="42">
        <f>SUM(D45:F45)</f>
        <v>440048</v>
      </c>
      <c r="D45" s="42">
        <v>55878</v>
      </c>
      <c r="E45" s="42">
        <v>377930</v>
      </c>
      <c r="F45" s="42">
        <v>6240</v>
      </c>
      <c r="G45" s="98"/>
      <c r="H45" s="98"/>
      <c r="I45" s="120">
        <f t="shared" si="2"/>
        <v>440048</v>
      </c>
      <c r="J45" s="42">
        <v>55878</v>
      </c>
      <c r="K45" s="42">
        <v>377930</v>
      </c>
      <c r="L45" s="42">
        <v>6240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</row>
    <row r="46" spans="1:211" ht="18" customHeight="1">
      <c r="A46" s="41" t="s">
        <v>101</v>
      </c>
      <c r="B46" s="42"/>
      <c r="C46" s="42">
        <f t="shared" si="5"/>
        <v>20000</v>
      </c>
      <c r="D46" s="42">
        <v>20000</v>
      </c>
      <c r="E46" s="42"/>
      <c r="F46" s="42"/>
      <c r="G46" s="99"/>
      <c r="H46" s="99"/>
      <c r="I46" s="120">
        <f t="shared" si="2"/>
        <v>20000</v>
      </c>
      <c r="J46" s="42">
        <v>20000</v>
      </c>
      <c r="K46" s="42"/>
      <c r="L46" s="42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</row>
    <row r="47" spans="1:211" ht="18" customHeight="1">
      <c r="A47" s="55" t="s">
        <v>102</v>
      </c>
      <c r="B47" s="39"/>
      <c r="C47" s="52">
        <f aca="true" t="shared" si="6" ref="C47:H47">SUM(C48:C51)+C53</f>
        <v>1458753.3</v>
      </c>
      <c r="D47" s="52">
        <f t="shared" si="6"/>
        <v>359840</v>
      </c>
      <c r="E47" s="52">
        <f t="shared" si="6"/>
        <v>398275</v>
      </c>
      <c r="F47" s="52">
        <f t="shared" si="6"/>
        <v>700638.3</v>
      </c>
      <c r="G47" s="52">
        <f t="shared" si="6"/>
        <v>0</v>
      </c>
      <c r="H47" s="52">
        <f t="shared" si="6"/>
        <v>0</v>
      </c>
      <c r="I47" s="36">
        <f t="shared" si="2"/>
        <v>1458753.3</v>
      </c>
      <c r="J47" s="52">
        <f>SUM(J48:J51)+J53</f>
        <v>359840</v>
      </c>
      <c r="K47" s="52">
        <f>SUM(K48:K51)+K53</f>
        <v>398275</v>
      </c>
      <c r="L47" s="52">
        <f>SUM(L48:L51)+L53</f>
        <v>700638.3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</row>
    <row r="48" spans="1:197" ht="18" customHeight="1">
      <c r="A48" s="41" t="s">
        <v>103</v>
      </c>
      <c r="B48" s="42"/>
      <c r="C48" s="42">
        <f aca="true" t="shared" si="7" ref="C48:C61">SUM(D48:F48)</f>
        <v>784702</v>
      </c>
      <c r="D48" s="48">
        <v>193957</v>
      </c>
      <c r="E48" s="42">
        <v>200108</v>
      </c>
      <c r="F48" s="42">
        <v>390637</v>
      </c>
      <c r="G48" s="133"/>
      <c r="H48" s="131"/>
      <c r="I48" s="120">
        <f t="shared" si="2"/>
        <v>784702</v>
      </c>
      <c r="J48" s="48">
        <v>193957</v>
      </c>
      <c r="K48" s="42">
        <v>200108</v>
      </c>
      <c r="L48" s="42">
        <v>390637</v>
      </c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</row>
    <row r="49" spans="1:197" ht="18" customHeight="1">
      <c r="A49" s="41" t="s">
        <v>104</v>
      </c>
      <c r="B49" s="42"/>
      <c r="C49" s="42">
        <f t="shared" si="7"/>
        <v>263716</v>
      </c>
      <c r="D49" s="48">
        <v>57977</v>
      </c>
      <c r="E49" s="42">
        <v>100752</v>
      </c>
      <c r="F49" s="42">
        <v>104987</v>
      </c>
      <c r="G49" s="131"/>
      <c r="H49" s="131"/>
      <c r="I49" s="120">
        <f t="shared" si="2"/>
        <v>263716</v>
      </c>
      <c r="J49" s="48">
        <v>57977</v>
      </c>
      <c r="K49" s="42">
        <v>100752</v>
      </c>
      <c r="L49" s="42">
        <v>104987</v>
      </c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</row>
    <row r="50" spans="1:197" ht="18" customHeight="1">
      <c r="A50" s="41" t="s">
        <v>105</v>
      </c>
      <c r="B50" s="42"/>
      <c r="C50" s="42">
        <f t="shared" si="7"/>
        <v>261285.3</v>
      </c>
      <c r="D50" s="48">
        <v>38006</v>
      </c>
      <c r="E50" s="42">
        <v>63915</v>
      </c>
      <c r="F50" s="42">
        <v>159364.3</v>
      </c>
      <c r="G50" s="131"/>
      <c r="H50" s="131"/>
      <c r="I50" s="120">
        <f t="shared" si="2"/>
        <v>261285.3</v>
      </c>
      <c r="J50" s="48">
        <v>38006</v>
      </c>
      <c r="K50" s="42">
        <v>63915</v>
      </c>
      <c r="L50" s="42">
        <v>159364.3</v>
      </c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</row>
    <row r="51" spans="1:197" ht="18" customHeight="1">
      <c r="A51" s="41" t="s">
        <v>106</v>
      </c>
      <c r="B51" s="42"/>
      <c r="C51" s="42">
        <f t="shared" si="7"/>
        <v>129050</v>
      </c>
      <c r="D51" s="48">
        <v>49900</v>
      </c>
      <c r="E51" s="42">
        <v>33500</v>
      </c>
      <c r="F51" s="42">
        <v>45650</v>
      </c>
      <c r="G51" s="131"/>
      <c r="H51" s="131"/>
      <c r="I51" s="120">
        <f t="shared" si="2"/>
        <v>129050</v>
      </c>
      <c r="J51" s="48">
        <v>49900</v>
      </c>
      <c r="K51" s="42">
        <v>33500</v>
      </c>
      <c r="L51" s="42">
        <v>45650</v>
      </c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</row>
    <row r="52" spans="1:197" ht="18" customHeight="1">
      <c r="A52" s="41" t="s">
        <v>107</v>
      </c>
      <c r="B52" s="42"/>
      <c r="C52" s="42">
        <f t="shared" si="7"/>
        <v>46500</v>
      </c>
      <c r="D52" s="48">
        <v>30000</v>
      </c>
      <c r="E52" s="42">
        <v>16500</v>
      </c>
      <c r="F52" s="42"/>
      <c r="G52" s="131"/>
      <c r="H52" s="131"/>
      <c r="I52" s="120">
        <f t="shared" si="2"/>
        <v>46500</v>
      </c>
      <c r="J52" s="48">
        <v>30000</v>
      </c>
      <c r="K52" s="42">
        <v>16500</v>
      </c>
      <c r="L52" s="4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</row>
    <row r="53" spans="1:197" ht="18" customHeight="1">
      <c r="A53" s="41" t="s">
        <v>108</v>
      </c>
      <c r="B53" s="42"/>
      <c r="C53" s="42">
        <f t="shared" si="7"/>
        <v>20000</v>
      </c>
      <c r="D53" s="48">
        <v>20000</v>
      </c>
      <c r="E53" s="42"/>
      <c r="F53" s="42"/>
      <c r="G53" s="131"/>
      <c r="H53" s="131"/>
      <c r="I53" s="120">
        <f t="shared" si="2"/>
        <v>20000</v>
      </c>
      <c r="J53" s="48">
        <v>20000</v>
      </c>
      <c r="K53" s="42"/>
      <c r="L53" s="4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</row>
    <row r="54" spans="1:197" ht="18" customHeight="1">
      <c r="A54" s="55" t="s">
        <v>109</v>
      </c>
      <c r="B54" s="39"/>
      <c r="C54" s="52">
        <f t="shared" si="7"/>
        <v>298305</v>
      </c>
      <c r="D54" s="52">
        <v>74227</v>
      </c>
      <c r="E54" s="52">
        <v>40830</v>
      </c>
      <c r="F54" s="52">
        <v>183248</v>
      </c>
      <c r="G54" s="131"/>
      <c r="H54" s="133"/>
      <c r="I54" s="36">
        <f t="shared" si="2"/>
        <v>298305</v>
      </c>
      <c r="J54" s="52">
        <v>74227</v>
      </c>
      <c r="K54" s="52">
        <v>40830</v>
      </c>
      <c r="L54" s="52">
        <v>183248</v>
      </c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</row>
    <row r="55" spans="1:197" ht="18" customHeight="1">
      <c r="A55" s="55" t="s">
        <v>110</v>
      </c>
      <c r="B55" s="39">
        <v>78200</v>
      </c>
      <c r="C55" s="52">
        <f t="shared" si="7"/>
        <v>171806</v>
      </c>
      <c r="D55" s="52">
        <v>75000</v>
      </c>
      <c r="E55" s="52">
        <v>87730</v>
      </c>
      <c r="F55" s="52">
        <v>9076</v>
      </c>
      <c r="G55" s="131"/>
      <c r="H55" s="133">
        <v>78200</v>
      </c>
      <c r="I55" s="36">
        <f t="shared" si="2"/>
        <v>171806</v>
      </c>
      <c r="J55" s="52">
        <v>75000</v>
      </c>
      <c r="K55" s="52">
        <v>87730</v>
      </c>
      <c r="L55" s="52">
        <v>9076</v>
      </c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</row>
    <row r="56" spans="1:197" ht="18" customHeight="1">
      <c r="A56" s="55" t="s">
        <v>111</v>
      </c>
      <c r="B56" s="39"/>
      <c r="C56" s="52">
        <f t="shared" si="7"/>
        <v>194673</v>
      </c>
      <c r="D56" s="52">
        <v>74330</v>
      </c>
      <c r="E56" s="52">
        <v>45003</v>
      </c>
      <c r="F56" s="52">
        <f>66340+9000</f>
        <v>75340</v>
      </c>
      <c r="G56" s="131"/>
      <c r="H56" s="133"/>
      <c r="I56" s="36">
        <f t="shared" si="2"/>
        <v>194673</v>
      </c>
      <c r="J56" s="52">
        <v>74330</v>
      </c>
      <c r="K56" s="52">
        <v>45003</v>
      </c>
      <c r="L56" s="52">
        <f>66340+9000</f>
        <v>75340</v>
      </c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</row>
    <row r="57" spans="1:197" ht="18" customHeight="1">
      <c r="A57" s="55" t="s">
        <v>112</v>
      </c>
      <c r="B57" s="39">
        <f>+B58+B59</f>
        <v>60896</v>
      </c>
      <c r="C57" s="52">
        <f t="shared" si="7"/>
        <v>60896</v>
      </c>
      <c r="D57" s="52">
        <f>+D58+D59</f>
        <v>60896</v>
      </c>
      <c r="E57" s="52"/>
      <c r="F57" s="52"/>
      <c r="G57" s="131"/>
      <c r="H57" s="133">
        <v>60896</v>
      </c>
      <c r="I57" s="36">
        <f t="shared" si="2"/>
        <v>60896</v>
      </c>
      <c r="J57" s="52">
        <f>+J58+J59</f>
        <v>60896</v>
      </c>
      <c r="K57" s="52"/>
      <c r="L57" s="5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</row>
    <row r="58" spans="1:197" ht="18" customHeight="1">
      <c r="A58" s="56" t="s">
        <v>113</v>
      </c>
      <c r="B58" s="42">
        <f>9396+29000</f>
        <v>38396</v>
      </c>
      <c r="C58" s="42">
        <f t="shared" si="7"/>
        <v>38396</v>
      </c>
      <c r="D58" s="42">
        <f>29000+9396</f>
        <v>38396</v>
      </c>
      <c r="E58" s="52"/>
      <c r="F58" s="52"/>
      <c r="G58" s="131"/>
      <c r="H58" s="133">
        <v>38396</v>
      </c>
      <c r="I58" s="120">
        <f t="shared" si="2"/>
        <v>38396</v>
      </c>
      <c r="J58" s="42">
        <f>29000+9396</f>
        <v>38396</v>
      </c>
      <c r="K58" s="52"/>
      <c r="L58" s="5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</row>
    <row r="59" spans="1:197" ht="18" customHeight="1">
      <c r="A59" s="56" t="s">
        <v>114</v>
      </c>
      <c r="B59" s="48">
        <v>22500</v>
      </c>
      <c r="C59" s="48">
        <f t="shared" si="7"/>
        <v>22500</v>
      </c>
      <c r="D59" s="48">
        <v>22500</v>
      </c>
      <c r="E59" s="52"/>
      <c r="F59" s="52"/>
      <c r="G59" s="131"/>
      <c r="H59" s="133">
        <v>22500</v>
      </c>
      <c r="I59" s="120">
        <f t="shared" si="2"/>
        <v>22500</v>
      </c>
      <c r="J59" s="48">
        <v>22500</v>
      </c>
      <c r="K59" s="52"/>
      <c r="L59" s="5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</row>
    <row r="60" spans="1:197" ht="18" customHeight="1">
      <c r="A60" s="40" t="s">
        <v>115</v>
      </c>
      <c r="B60" s="52">
        <v>1170</v>
      </c>
      <c r="C60" s="52">
        <f t="shared" si="7"/>
        <v>1170</v>
      </c>
      <c r="D60" s="52">
        <v>1170</v>
      </c>
      <c r="E60" s="39"/>
      <c r="F60" s="39"/>
      <c r="G60" s="100"/>
      <c r="H60" s="106">
        <v>1170</v>
      </c>
      <c r="I60" s="36">
        <f t="shared" si="2"/>
        <v>1170</v>
      </c>
      <c r="J60" s="52">
        <v>1170</v>
      </c>
      <c r="K60" s="39"/>
      <c r="L60" s="39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</row>
    <row r="61" spans="1:197" ht="18" customHeight="1">
      <c r="A61" s="40" t="s">
        <v>116</v>
      </c>
      <c r="B61" s="52">
        <v>212360</v>
      </c>
      <c r="C61" s="52">
        <f t="shared" si="7"/>
        <v>216800</v>
      </c>
      <c r="D61" s="52">
        <v>106580</v>
      </c>
      <c r="E61" s="52">
        <f>110220-F61</f>
        <v>90142</v>
      </c>
      <c r="F61" s="52">
        <v>20078</v>
      </c>
      <c r="G61" s="100"/>
      <c r="H61" s="106">
        <v>212360</v>
      </c>
      <c r="I61" s="36">
        <f t="shared" si="2"/>
        <v>216800</v>
      </c>
      <c r="J61" s="52">
        <v>106580</v>
      </c>
      <c r="K61" s="52">
        <f>110220-L61</f>
        <v>90142</v>
      </c>
      <c r="L61" s="52">
        <v>20078</v>
      </c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</row>
    <row r="62" spans="1:197" ht="18" customHeight="1">
      <c r="A62" s="38" t="s">
        <v>117</v>
      </c>
      <c r="B62" s="39"/>
      <c r="C62" s="52">
        <v>70000</v>
      </c>
      <c r="D62" s="52">
        <f>D63</f>
        <v>48400</v>
      </c>
      <c r="E62" s="52">
        <f>E63</f>
        <v>21600</v>
      </c>
      <c r="F62" s="52">
        <f>F63</f>
        <v>0</v>
      </c>
      <c r="G62" s="106">
        <v>-70000</v>
      </c>
      <c r="H62" s="111"/>
      <c r="I62" s="36">
        <f t="shared" si="2"/>
        <v>0</v>
      </c>
      <c r="J62" s="52">
        <f>J63</f>
        <v>0</v>
      </c>
      <c r="K62" s="52">
        <f>K63</f>
        <v>0</v>
      </c>
      <c r="L62" s="52">
        <f>L63</f>
        <v>0</v>
      </c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</row>
    <row r="63" spans="1:197" ht="18" customHeight="1">
      <c r="A63" s="41" t="s">
        <v>118</v>
      </c>
      <c r="B63" s="42"/>
      <c r="C63" s="42">
        <v>70000</v>
      </c>
      <c r="D63" s="42">
        <v>48400</v>
      </c>
      <c r="E63" s="42">
        <v>21600</v>
      </c>
      <c r="F63" s="42"/>
      <c r="G63" s="108">
        <v>-70000</v>
      </c>
      <c r="H63" s="109"/>
      <c r="I63" s="121">
        <f t="shared" si="2"/>
        <v>0</v>
      </c>
      <c r="J63" s="42">
        <v>0</v>
      </c>
      <c r="K63" s="42">
        <v>0</v>
      </c>
      <c r="L63" s="42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</row>
    <row r="64" spans="1:12" ht="18" customHeight="1">
      <c r="A64" s="58" t="s">
        <v>119</v>
      </c>
      <c r="B64" s="59"/>
      <c r="C64" s="59"/>
      <c r="D64" s="60"/>
      <c r="E64" s="60"/>
      <c r="F64" s="60"/>
      <c r="G64" s="107"/>
      <c r="H64" s="107"/>
      <c r="I64" s="107"/>
      <c r="J64" s="60"/>
      <c r="K64" s="60"/>
      <c r="L64" s="60"/>
    </row>
    <row r="65" spans="1:12" ht="18" customHeight="1">
      <c r="A65" s="61" t="s">
        <v>120</v>
      </c>
      <c r="B65" s="62">
        <f>B66-B67</f>
        <v>11320</v>
      </c>
      <c r="C65" s="62">
        <f>C66-C67</f>
        <v>11320</v>
      </c>
      <c r="D65" s="62">
        <f>D66-D67</f>
        <v>11320</v>
      </c>
      <c r="E65" s="63"/>
      <c r="F65" s="63"/>
      <c r="G65" s="66"/>
      <c r="H65" s="62">
        <f>H66-H67</f>
        <v>11320</v>
      </c>
      <c r="I65" s="62">
        <f>I66-I67</f>
        <v>11320</v>
      </c>
      <c r="J65" s="62">
        <f>J66-J67</f>
        <v>11320</v>
      </c>
      <c r="K65" s="63"/>
      <c r="L65" s="63"/>
    </row>
    <row r="66" spans="1:12" ht="18" customHeight="1">
      <c r="A66" s="64" t="s">
        <v>121</v>
      </c>
      <c r="B66" s="45">
        <v>10717411</v>
      </c>
      <c r="C66" s="65">
        <f>B66+133000</f>
        <v>10850411</v>
      </c>
      <c r="D66" s="65">
        <f>6212312-889142</f>
        <v>5323170</v>
      </c>
      <c r="E66" s="66"/>
      <c r="F66" s="66"/>
      <c r="G66" s="66"/>
      <c r="H66" s="45">
        <v>10717411</v>
      </c>
      <c r="I66" s="65">
        <f>H66+133000</f>
        <v>10850411</v>
      </c>
      <c r="J66" s="65">
        <f>6212312-889142</f>
        <v>5323170</v>
      </c>
      <c r="K66" s="66"/>
      <c r="L66" s="66"/>
    </row>
    <row r="67" spans="1:12" ht="18" customHeight="1">
      <c r="A67" s="64" t="s">
        <v>122</v>
      </c>
      <c r="B67" s="45">
        <v>10706091</v>
      </c>
      <c r="C67" s="65">
        <f>B67+133000</f>
        <v>10839091</v>
      </c>
      <c r="D67" s="65">
        <f>6200992-889142</f>
        <v>5311850</v>
      </c>
      <c r="E67" s="66"/>
      <c r="F67" s="66"/>
      <c r="G67" s="66"/>
      <c r="H67" s="45">
        <v>10706091</v>
      </c>
      <c r="I67" s="65">
        <f>H67+133000</f>
        <v>10839091</v>
      </c>
      <c r="J67" s="65">
        <f>6200992-889142</f>
        <v>5311850</v>
      </c>
      <c r="K67" s="66"/>
      <c r="L67" s="66"/>
    </row>
    <row r="68" spans="1:12" ht="18" customHeight="1">
      <c r="A68" s="61" t="s">
        <v>123</v>
      </c>
      <c r="B68" s="67">
        <f>B69+B70</f>
        <v>264970</v>
      </c>
      <c r="C68" s="67">
        <f>C69+C70</f>
        <v>264970</v>
      </c>
      <c r="D68" s="67">
        <f>D69+D70</f>
        <v>264970</v>
      </c>
      <c r="E68" s="68"/>
      <c r="F68" s="66"/>
      <c r="G68" s="66"/>
      <c r="H68" s="67">
        <f>H69+H70</f>
        <v>264970</v>
      </c>
      <c r="I68" s="67">
        <f>I69+I70</f>
        <v>264970</v>
      </c>
      <c r="J68" s="67">
        <f>J69+J70</f>
        <v>264970</v>
      </c>
      <c r="K68" s="68"/>
      <c r="L68" s="66"/>
    </row>
    <row r="69" spans="1:12" ht="18" customHeight="1">
      <c r="A69" s="64" t="s">
        <v>124</v>
      </c>
      <c r="B69" s="69">
        <v>253650</v>
      </c>
      <c r="C69" s="69">
        <v>253650</v>
      </c>
      <c r="D69" s="69">
        <v>253650</v>
      </c>
      <c r="E69" s="68"/>
      <c r="F69" s="66"/>
      <c r="G69" s="66"/>
      <c r="H69" s="69">
        <v>253650</v>
      </c>
      <c r="I69" s="69">
        <v>253650</v>
      </c>
      <c r="J69" s="69">
        <v>253650</v>
      </c>
      <c r="K69" s="68"/>
      <c r="L69" s="66"/>
    </row>
    <row r="70" spans="1:12" ht="18" customHeight="1">
      <c r="A70" s="64" t="s">
        <v>125</v>
      </c>
      <c r="B70" s="69">
        <f>B65</f>
        <v>11320</v>
      </c>
      <c r="C70" s="69">
        <f>C65</f>
        <v>11320</v>
      </c>
      <c r="D70" s="69">
        <f>D65</f>
        <v>11320</v>
      </c>
      <c r="E70" s="68"/>
      <c r="F70" s="66"/>
      <c r="G70" s="66"/>
      <c r="H70" s="69">
        <f>H65</f>
        <v>11320</v>
      </c>
      <c r="I70" s="69">
        <f>I65</f>
        <v>11320</v>
      </c>
      <c r="J70" s="69">
        <f>J65</f>
        <v>11320</v>
      </c>
      <c r="K70" s="68"/>
      <c r="L70" s="66"/>
    </row>
    <row r="71" spans="1:12" ht="18" customHeight="1">
      <c r="A71" s="61" t="s">
        <v>126</v>
      </c>
      <c r="B71" s="70">
        <f>B72+B73</f>
        <v>253650</v>
      </c>
      <c r="C71" s="70">
        <f>C72+C73</f>
        <v>253650</v>
      </c>
      <c r="D71" s="70">
        <f>D72+D73</f>
        <v>253650</v>
      </c>
      <c r="E71" s="70"/>
      <c r="F71" s="63"/>
      <c r="G71" s="66"/>
      <c r="H71" s="70">
        <f>H72+H73</f>
        <v>253650</v>
      </c>
      <c r="I71" s="70">
        <f>I72+I73</f>
        <v>253650</v>
      </c>
      <c r="J71" s="70">
        <f>J72+J73</f>
        <v>253650</v>
      </c>
      <c r="K71" s="70"/>
      <c r="L71" s="63"/>
    </row>
    <row r="72" spans="1:12" ht="18" customHeight="1">
      <c r="A72" s="71" t="s">
        <v>127</v>
      </c>
      <c r="B72" s="72">
        <v>243770</v>
      </c>
      <c r="C72" s="72">
        <v>243770</v>
      </c>
      <c r="D72" s="72">
        <v>243770</v>
      </c>
      <c r="E72" s="72"/>
      <c r="F72" s="68"/>
      <c r="G72" s="66"/>
      <c r="H72" s="72">
        <v>243770</v>
      </c>
      <c r="I72" s="72">
        <v>243770</v>
      </c>
      <c r="J72" s="72">
        <v>243770</v>
      </c>
      <c r="K72" s="72"/>
      <c r="L72" s="68"/>
    </row>
    <row r="73" spans="1:12" ht="18" customHeight="1">
      <c r="A73" s="71" t="s">
        <v>128</v>
      </c>
      <c r="B73" s="72">
        <v>9880</v>
      </c>
      <c r="C73" s="72">
        <v>9880</v>
      </c>
      <c r="D73" s="72">
        <v>9880</v>
      </c>
      <c r="E73" s="72"/>
      <c r="F73" s="68"/>
      <c r="G73" s="66"/>
      <c r="H73" s="72">
        <v>9880</v>
      </c>
      <c r="I73" s="72">
        <v>9880</v>
      </c>
      <c r="J73" s="72">
        <v>9880</v>
      </c>
      <c r="K73" s="72"/>
      <c r="L73" s="68"/>
    </row>
    <row r="74" spans="1:12" ht="18" customHeight="1">
      <c r="A74" s="73" t="s">
        <v>129</v>
      </c>
      <c r="B74" s="74">
        <v>943740</v>
      </c>
      <c r="C74" s="74">
        <f>(4851700+70000)*20%</f>
        <v>984340</v>
      </c>
      <c r="D74" s="74">
        <f>(4851700+70000)*20%</f>
        <v>984340</v>
      </c>
      <c r="E74" s="76"/>
      <c r="F74" s="76"/>
      <c r="G74" s="129">
        <v>-14000</v>
      </c>
      <c r="H74" s="74">
        <v>943740</v>
      </c>
      <c r="I74" s="74">
        <f>4851700*20%</f>
        <v>970340</v>
      </c>
      <c r="J74" s="74">
        <f>4851700*20%</f>
        <v>970340</v>
      </c>
      <c r="K74" s="76"/>
      <c r="L74" s="76"/>
    </row>
  </sheetData>
  <sheetProtection/>
  <mergeCells count="14">
    <mergeCell ref="A7:A9"/>
    <mergeCell ref="A2:L2"/>
    <mergeCell ref="A3:L3"/>
    <mergeCell ref="A4:L4"/>
    <mergeCell ref="A5:L5"/>
    <mergeCell ref="G7:G9"/>
    <mergeCell ref="H8:H9"/>
    <mergeCell ref="I8:I9"/>
    <mergeCell ref="H7:L7"/>
    <mergeCell ref="J8:L8"/>
    <mergeCell ref="E6:F6"/>
    <mergeCell ref="B7:B9"/>
    <mergeCell ref="C7:C9"/>
    <mergeCell ref="D7:F8"/>
  </mergeCells>
  <printOptions horizontalCentered="1"/>
  <pageMargins left="0.5" right="0.39" top="0.4" bottom="0.4" header="0.25" footer="0.2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73"/>
  <sheetViews>
    <sheetView zoomScalePageLayoutView="0" workbookViewId="0" topLeftCell="A1">
      <selection activeCell="A2" sqref="A2:I2"/>
    </sheetView>
  </sheetViews>
  <sheetFormatPr defaultColWidth="11.3984375" defaultRowHeight="14.25"/>
  <cols>
    <col min="1" max="1" width="40.09765625" style="77" customWidth="1"/>
    <col min="2" max="2" width="13.69921875" style="33" customWidth="1"/>
    <col min="3" max="3" width="13.3984375" style="33" customWidth="1"/>
    <col min="4" max="5" width="9.8984375" style="33" hidden="1" customWidth="1"/>
    <col min="6" max="6" width="10.09765625" style="33" hidden="1" customWidth="1"/>
    <col min="7" max="7" width="10.59765625" style="33" customWidth="1"/>
    <col min="8" max="8" width="11.3984375" style="33" customWidth="1"/>
    <col min="9" max="9" width="12.3984375" style="33" customWidth="1"/>
    <col min="10" max="16384" width="11.3984375" style="33" customWidth="1"/>
  </cols>
  <sheetData>
    <row r="1" spans="1:9" ht="18.75">
      <c r="A1" s="161" t="s">
        <v>66</v>
      </c>
      <c r="B1" s="161"/>
      <c r="C1" s="161"/>
      <c r="D1" s="161"/>
      <c r="E1" s="161"/>
      <c r="F1" s="161"/>
      <c r="G1" s="161"/>
      <c r="H1" s="161"/>
      <c r="I1" s="161"/>
    </row>
    <row r="2" spans="1:9" ht="20.25">
      <c r="A2" s="160" t="s">
        <v>144</v>
      </c>
      <c r="B2" s="160"/>
      <c r="C2" s="160"/>
      <c r="D2" s="160"/>
      <c r="E2" s="160"/>
      <c r="F2" s="160"/>
      <c r="G2" s="160"/>
      <c r="H2" s="160"/>
      <c r="I2" s="160"/>
    </row>
    <row r="3" spans="1:9" ht="18.75">
      <c r="A3" s="156" t="s">
        <v>167</v>
      </c>
      <c r="B3" s="156"/>
      <c r="C3" s="156"/>
      <c r="D3" s="156"/>
      <c r="E3" s="156"/>
      <c r="F3" s="156"/>
      <c r="G3" s="156"/>
      <c r="H3" s="156"/>
      <c r="I3" s="156"/>
    </row>
    <row r="4" spans="1:9" ht="18.75">
      <c r="A4" s="156" t="s">
        <v>163</v>
      </c>
      <c r="B4" s="156"/>
      <c r="C4" s="156"/>
      <c r="D4" s="156"/>
      <c r="E4" s="156"/>
      <c r="F4" s="156"/>
      <c r="G4" s="156"/>
      <c r="H4" s="156"/>
      <c r="I4" s="156"/>
    </row>
    <row r="5" spans="1:8" ht="18.75">
      <c r="A5" s="3"/>
      <c r="B5" s="3"/>
      <c r="C5" s="3"/>
      <c r="D5" s="3"/>
      <c r="E5" s="3"/>
      <c r="F5" s="3"/>
      <c r="H5" s="77" t="s">
        <v>134</v>
      </c>
    </row>
    <row r="6" spans="1:9" ht="16.5" customHeight="1">
      <c r="A6" s="165" t="s">
        <v>0</v>
      </c>
      <c r="B6" s="171" t="s">
        <v>156</v>
      </c>
      <c r="C6" s="174" t="s">
        <v>157</v>
      </c>
      <c r="D6" s="95"/>
      <c r="E6" s="95"/>
      <c r="F6" s="95"/>
      <c r="G6" s="170" t="s">
        <v>162</v>
      </c>
      <c r="H6" s="96" t="s">
        <v>130</v>
      </c>
      <c r="I6" s="96"/>
    </row>
    <row r="7" spans="1:243" ht="23.25" customHeight="1">
      <c r="A7" s="165"/>
      <c r="B7" s="172"/>
      <c r="C7" s="175"/>
      <c r="D7" s="165" t="s">
        <v>7</v>
      </c>
      <c r="E7" s="165"/>
      <c r="F7" s="165"/>
      <c r="G7" s="170"/>
      <c r="H7" s="168" t="s">
        <v>5</v>
      </c>
      <c r="I7" s="168" t="s">
        <v>6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26.25" customHeight="1">
      <c r="A8" s="165"/>
      <c r="B8" s="173"/>
      <c r="C8" s="176"/>
      <c r="D8" s="130" t="s">
        <v>8</v>
      </c>
      <c r="E8" s="130" t="s">
        <v>9</v>
      </c>
      <c r="F8" s="130" t="s">
        <v>10</v>
      </c>
      <c r="G8" s="170"/>
      <c r="H8" s="169"/>
      <c r="I8" s="169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5">
      <c r="A9" s="122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123">
        <v>4</v>
      </c>
      <c r="H9" s="123">
        <v>5</v>
      </c>
      <c r="I9" s="123" t="s">
        <v>131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8" customHeight="1">
      <c r="A10" s="35" t="s">
        <v>67</v>
      </c>
      <c r="B10" s="36">
        <f>B11+B61</f>
        <v>11595233</v>
      </c>
      <c r="C10" s="36">
        <f>C11+C61</f>
        <v>11798233</v>
      </c>
      <c r="D10" s="36">
        <f aca="true" t="shared" si="0" ref="D10:I10">D11+D61</f>
        <v>6249392.4</v>
      </c>
      <c r="E10" s="36">
        <f t="shared" si="0"/>
        <v>4525265.1</v>
      </c>
      <c r="F10" s="36">
        <f t="shared" si="0"/>
        <v>1023575.5</v>
      </c>
      <c r="G10" s="36">
        <f t="shared" si="0"/>
        <v>-61400</v>
      </c>
      <c r="H10" s="36">
        <f t="shared" si="0"/>
        <v>11603833</v>
      </c>
      <c r="I10" s="36">
        <f t="shared" si="0"/>
        <v>11736833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9" ht="18" customHeight="1">
      <c r="A11" s="38" t="s">
        <v>68</v>
      </c>
      <c r="B11" s="39">
        <f>+B12+B23+B59+B60</f>
        <v>11595233</v>
      </c>
      <c r="C11" s="39">
        <f>+C12+C23+C59+C60</f>
        <v>11728233</v>
      </c>
      <c r="D11" s="39">
        <f aca="true" t="shared" si="1" ref="D11:I11">+D12+D23+D59+D60</f>
        <v>6200992.4</v>
      </c>
      <c r="E11" s="39">
        <f t="shared" si="1"/>
        <v>4503665.1</v>
      </c>
      <c r="F11" s="39">
        <f t="shared" si="1"/>
        <v>1023575.5</v>
      </c>
      <c r="G11" s="39">
        <f t="shared" si="1"/>
        <v>8600</v>
      </c>
      <c r="H11" s="39">
        <f t="shared" si="1"/>
        <v>11603833</v>
      </c>
      <c r="I11" s="39">
        <f t="shared" si="1"/>
        <v>11736833</v>
      </c>
    </row>
    <row r="12" spans="1:9" ht="17.25" customHeight="1">
      <c r="A12" s="40" t="s">
        <v>69</v>
      </c>
      <c r="B12" s="39">
        <f>SUM(B13:B16)</f>
        <v>3520926</v>
      </c>
      <c r="C12" s="39">
        <f>SUM(C13:C16)</f>
        <v>3520926</v>
      </c>
      <c r="D12" s="39">
        <f aca="true" t="shared" si="2" ref="D12:I12">SUM(D13:D16)</f>
        <v>3130914</v>
      </c>
      <c r="E12" s="39">
        <f t="shared" si="2"/>
        <v>390012</v>
      </c>
      <c r="F12" s="39">
        <f t="shared" si="2"/>
        <v>0</v>
      </c>
      <c r="G12" s="39">
        <f t="shared" si="2"/>
        <v>0</v>
      </c>
      <c r="H12" s="39">
        <f t="shared" si="2"/>
        <v>3520926</v>
      </c>
      <c r="I12" s="39">
        <f t="shared" si="2"/>
        <v>3520926</v>
      </c>
    </row>
    <row r="13" spans="1:243" ht="18" customHeight="1">
      <c r="A13" s="41" t="s">
        <v>70</v>
      </c>
      <c r="B13" s="42">
        <f>1227380-11320</f>
        <v>1216060</v>
      </c>
      <c r="C13" s="42">
        <f>SUM(D13:F13)</f>
        <v>1216060</v>
      </c>
      <c r="D13" s="42">
        <f>B13-E13</f>
        <v>957648</v>
      </c>
      <c r="E13" s="42">
        <v>258412</v>
      </c>
      <c r="F13" s="42"/>
      <c r="G13" s="97"/>
      <c r="H13" s="42">
        <v>1216060</v>
      </c>
      <c r="I13" s="42">
        <v>1216060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8" customHeight="1">
      <c r="A14" s="41" t="s">
        <v>71</v>
      </c>
      <c r="B14" s="42">
        <v>300000</v>
      </c>
      <c r="C14" s="42">
        <f>D14+E14+F14</f>
        <v>300000</v>
      </c>
      <c r="D14" s="42">
        <f>B14-E14</f>
        <v>168400</v>
      </c>
      <c r="E14" s="42">
        <v>131600</v>
      </c>
      <c r="F14" s="42"/>
      <c r="G14" s="97"/>
      <c r="H14" s="42">
        <v>300000</v>
      </c>
      <c r="I14" s="42">
        <v>300000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8" customHeight="1">
      <c r="A15" s="44" t="s">
        <v>72</v>
      </c>
      <c r="B15" s="45">
        <v>1177000</v>
      </c>
      <c r="C15" s="42">
        <f>SUM(D15:F15)</f>
        <v>1177000</v>
      </c>
      <c r="D15" s="45">
        <v>1177000</v>
      </c>
      <c r="E15" s="42"/>
      <c r="F15" s="42"/>
      <c r="G15" s="97"/>
      <c r="H15" s="42">
        <v>1177000</v>
      </c>
      <c r="I15" s="42">
        <v>1177000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8" customHeight="1">
      <c r="A16" s="44" t="s">
        <v>73</v>
      </c>
      <c r="B16" s="45">
        <f>+B17+B20</f>
        <v>827866</v>
      </c>
      <c r="C16" s="45">
        <f>+C17+C20</f>
        <v>827866</v>
      </c>
      <c r="D16" s="45">
        <f>+D17+D20</f>
        <v>827866</v>
      </c>
      <c r="E16" s="42"/>
      <c r="F16" s="42"/>
      <c r="G16" s="97"/>
      <c r="H16" s="45">
        <f>+H17+H20</f>
        <v>827866</v>
      </c>
      <c r="I16" s="45">
        <f>+I17+I20</f>
        <v>827866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8" customHeight="1">
      <c r="A17" s="44" t="s">
        <v>74</v>
      </c>
      <c r="B17" s="45">
        <f>+B18+B19</f>
        <v>727796</v>
      </c>
      <c r="C17" s="45">
        <f>+C18+C19</f>
        <v>727796</v>
      </c>
      <c r="D17" s="45">
        <f>+D18+D19</f>
        <v>727796</v>
      </c>
      <c r="E17" s="42"/>
      <c r="F17" s="42"/>
      <c r="G17" s="97"/>
      <c r="H17" s="45">
        <f>+H18+H19</f>
        <v>727796</v>
      </c>
      <c r="I17" s="45">
        <f>+I18+I19</f>
        <v>727796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8" customHeight="1">
      <c r="A18" s="44" t="s">
        <v>75</v>
      </c>
      <c r="B18" s="45">
        <v>385300</v>
      </c>
      <c r="C18" s="45">
        <v>385300</v>
      </c>
      <c r="D18" s="45">
        <v>385300</v>
      </c>
      <c r="E18" s="42"/>
      <c r="F18" s="42"/>
      <c r="G18" s="97"/>
      <c r="H18" s="45">
        <v>385300</v>
      </c>
      <c r="I18" s="45">
        <v>385300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8" customHeight="1">
      <c r="A19" s="44" t="s">
        <v>76</v>
      </c>
      <c r="B19" s="45">
        <v>342496</v>
      </c>
      <c r="C19" s="45">
        <v>342496</v>
      </c>
      <c r="D19" s="45">
        <v>342496</v>
      </c>
      <c r="E19" s="42"/>
      <c r="F19" s="42"/>
      <c r="G19" s="97"/>
      <c r="H19" s="45">
        <v>342496</v>
      </c>
      <c r="I19" s="45">
        <v>342496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8" customHeight="1">
      <c r="A20" s="44" t="s">
        <v>77</v>
      </c>
      <c r="B20" s="45">
        <f>+B21+B22</f>
        <v>100070</v>
      </c>
      <c r="C20" s="45">
        <f>+C21+C22</f>
        <v>100070</v>
      </c>
      <c r="D20" s="45">
        <f>+D21+D22</f>
        <v>100070</v>
      </c>
      <c r="E20" s="42"/>
      <c r="F20" s="42"/>
      <c r="G20" s="97"/>
      <c r="H20" s="45">
        <f>+H21+H22</f>
        <v>100070</v>
      </c>
      <c r="I20" s="45">
        <f>+I21+I22</f>
        <v>100070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8" customHeight="1">
      <c r="A21" s="44" t="s">
        <v>78</v>
      </c>
      <c r="B21" s="45">
        <v>17070</v>
      </c>
      <c r="C21" s="45">
        <v>17070</v>
      </c>
      <c r="D21" s="45">
        <v>17070</v>
      </c>
      <c r="E21" s="42"/>
      <c r="F21" s="42"/>
      <c r="G21" s="97"/>
      <c r="H21" s="45">
        <v>17070</v>
      </c>
      <c r="I21" s="45">
        <v>17070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8" customHeight="1">
      <c r="A22" s="44" t="s">
        <v>79</v>
      </c>
      <c r="B22" s="45">
        <v>83000</v>
      </c>
      <c r="C22" s="45">
        <v>83000</v>
      </c>
      <c r="D22" s="45">
        <v>83000</v>
      </c>
      <c r="E22" s="42"/>
      <c r="F22" s="42"/>
      <c r="G22" s="97"/>
      <c r="H22" s="45">
        <v>83000</v>
      </c>
      <c r="I22" s="45">
        <v>83000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8" customHeight="1">
      <c r="A23" s="40" t="s">
        <v>80</v>
      </c>
      <c r="B23" s="39">
        <v>7860777</v>
      </c>
      <c r="C23" s="39">
        <f>C24+C37+C46+C53+C54+C55+C56</f>
        <v>7989337</v>
      </c>
      <c r="D23" s="39">
        <f aca="true" t="shared" si="3" ref="D23:I23">D24+D37+D46+D53+D54+D55+D56</f>
        <v>2962328.4</v>
      </c>
      <c r="E23" s="39">
        <f t="shared" si="3"/>
        <v>4023511.1</v>
      </c>
      <c r="F23" s="39">
        <f t="shared" si="3"/>
        <v>1003497.5</v>
      </c>
      <c r="G23" s="39">
        <f t="shared" si="3"/>
        <v>8600</v>
      </c>
      <c r="H23" s="39">
        <f>7860777+H36</f>
        <v>7869377</v>
      </c>
      <c r="I23" s="39">
        <f t="shared" si="3"/>
        <v>7997937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8" customHeight="1">
      <c r="A24" s="40" t="s">
        <v>81</v>
      </c>
      <c r="B24" s="39"/>
      <c r="C24" s="39">
        <f>SUM(C25:C35)</f>
        <v>918063.3</v>
      </c>
      <c r="D24" s="39">
        <f>SUM(D25:D35)</f>
        <v>459208.3</v>
      </c>
      <c r="E24" s="39">
        <f>SUM(E25:E35)</f>
        <v>454860</v>
      </c>
      <c r="F24" s="39">
        <f>SUM(F25:F35)</f>
        <v>3995</v>
      </c>
      <c r="G24" s="39">
        <v>8600</v>
      </c>
      <c r="H24" s="39">
        <f>SUM(H25:H35)</f>
        <v>0</v>
      </c>
      <c r="I24" s="39">
        <f>SUM(I25:I35)+I36</f>
        <v>926663.3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</row>
    <row r="25" spans="1:243" ht="18" customHeight="1">
      <c r="A25" s="41" t="s">
        <v>82</v>
      </c>
      <c r="B25" s="42"/>
      <c r="C25" s="42">
        <f aca="true" t="shared" si="4" ref="C25:C35">SUM(D25:F25)</f>
        <v>83888.3</v>
      </c>
      <c r="D25" s="42">
        <v>83888.3</v>
      </c>
      <c r="E25" s="42"/>
      <c r="F25" s="42"/>
      <c r="G25" s="63"/>
      <c r="H25" s="63"/>
      <c r="I25" s="42">
        <v>83888.3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8" customHeight="1">
      <c r="A26" s="41" t="s">
        <v>83</v>
      </c>
      <c r="B26" s="42"/>
      <c r="C26" s="42">
        <f t="shared" si="4"/>
        <v>7999</v>
      </c>
      <c r="D26" s="42">
        <v>7999</v>
      </c>
      <c r="E26" s="42"/>
      <c r="F26" s="42"/>
      <c r="G26" s="63"/>
      <c r="H26" s="63"/>
      <c r="I26" s="42">
        <v>7999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8" customHeight="1">
      <c r="A27" s="41" t="s">
        <v>84</v>
      </c>
      <c r="B27" s="42"/>
      <c r="C27" s="42">
        <f t="shared" si="4"/>
        <v>204712</v>
      </c>
      <c r="D27" s="42">
        <v>101383</v>
      </c>
      <c r="E27" s="42">
        <v>103329</v>
      </c>
      <c r="F27" s="42"/>
      <c r="G27" s="63"/>
      <c r="H27" s="63"/>
      <c r="I27" s="42">
        <v>204712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8" customHeight="1">
      <c r="A28" s="41" t="s">
        <v>85</v>
      </c>
      <c r="B28" s="42"/>
      <c r="C28" s="42">
        <f t="shared" si="4"/>
        <v>15790</v>
      </c>
      <c r="D28" s="42">
        <v>10000</v>
      </c>
      <c r="E28" s="42">
        <v>5790</v>
      </c>
      <c r="F28" s="42"/>
      <c r="G28" s="63"/>
      <c r="H28" s="63"/>
      <c r="I28" s="42">
        <v>15790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8" customHeight="1">
      <c r="A29" s="41" t="s">
        <v>86</v>
      </c>
      <c r="B29" s="42"/>
      <c r="C29" s="42">
        <f t="shared" si="4"/>
        <v>85020</v>
      </c>
      <c r="D29" s="42">
        <v>39910</v>
      </c>
      <c r="E29" s="42">
        <v>45110</v>
      </c>
      <c r="F29" s="42"/>
      <c r="G29" s="63"/>
      <c r="H29" s="63"/>
      <c r="I29" s="42">
        <v>85020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9" ht="18" customHeight="1">
      <c r="A30" s="41" t="s">
        <v>87</v>
      </c>
      <c r="B30" s="42"/>
      <c r="C30" s="42">
        <f t="shared" si="4"/>
        <v>50430</v>
      </c>
      <c r="D30" s="42"/>
      <c r="E30" s="42">
        <v>50430</v>
      </c>
      <c r="F30" s="42"/>
      <c r="G30" s="66"/>
      <c r="H30" s="66"/>
      <c r="I30" s="42">
        <v>50430</v>
      </c>
    </row>
    <row r="31" spans="1:9" ht="18" customHeight="1">
      <c r="A31" s="41" t="s">
        <v>88</v>
      </c>
      <c r="B31" s="42"/>
      <c r="C31" s="42">
        <f t="shared" si="4"/>
        <v>23377</v>
      </c>
      <c r="D31" s="42">
        <v>10000</v>
      </c>
      <c r="E31" s="42">
        <v>9382</v>
      </c>
      <c r="F31" s="42">
        <v>3995</v>
      </c>
      <c r="G31" s="66"/>
      <c r="H31" s="66"/>
      <c r="I31" s="42">
        <v>23377</v>
      </c>
    </row>
    <row r="32" spans="1:9" ht="18" customHeight="1">
      <c r="A32" s="41" t="s">
        <v>89</v>
      </c>
      <c r="B32" s="42"/>
      <c r="C32" s="42">
        <f t="shared" si="4"/>
        <v>251576</v>
      </c>
      <c r="D32" s="42">
        <v>125787</v>
      </c>
      <c r="E32" s="42">
        <v>125789</v>
      </c>
      <c r="F32" s="42"/>
      <c r="G32" s="66"/>
      <c r="H32" s="66"/>
      <c r="I32" s="42">
        <v>251576</v>
      </c>
    </row>
    <row r="33" spans="1:9" ht="18" customHeight="1">
      <c r="A33" s="41" t="s">
        <v>90</v>
      </c>
      <c r="B33" s="42"/>
      <c r="C33" s="42">
        <f t="shared" si="4"/>
        <v>73811</v>
      </c>
      <c r="D33" s="42">
        <v>49861</v>
      </c>
      <c r="E33" s="42">
        <v>23950</v>
      </c>
      <c r="F33" s="42"/>
      <c r="G33" s="66"/>
      <c r="H33" s="66"/>
      <c r="I33" s="42">
        <v>73811</v>
      </c>
    </row>
    <row r="34" spans="1:229" ht="18" customHeight="1">
      <c r="A34" s="41" t="s">
        <v>91</v>
      </c>
      <c r="B34" s="42">
        <v>380</v>
      </c>
      <c r="C34" s="42">
        <f t="shared" si="4"/>
        <v>380</v>
      </c>
      <c r="D34" s="42">
        <v>380</v>
      </c>
      <c r="E34" s="42"/>
      <c r="F34" s="42"/>
      <c r="G34" s="131"/>
      <c r="H34" s="131"/>
      <c r="I34" s="42">
        <v>380</v>
      </c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</row>
    <row r="35" spans="1:229" ht="18" customHeight="1">
      <c r="A35" s="41" t="s">
        <v>92</v>
      </c>
      <c r="B35" s="42"/>
      <c r="C35" s="42">
        <f t="shared" si="4"/>
        <v>121080</v>
      </c>
      <c r="D35" s="42">
        <v>30000</v>
      </c>
      <c r="E35" s="42">
        <v>91080</v>
      </c>
      <c r="F35" s="42"/>
      <c r="G35" s="131"/>
      <c r="H35" s="131"/>
      <c r="I35" s="42">
        <v>121080</v>
      </c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</row>
    <row r="36" spans="1:229" ht="18" customHeight="1">
      <c r="A36" s="41" t="s">
        <v>132</v>
      </c>
      <c r="B36" s="42"/>
      <c r="C36" s="42"/>
      <c r="D36" s="42"/>
      <c r="E36" s="42"/>
      <c r="F36" s="42"/>
      <c r="G36" s="133">
        <v>8600</v>
      </c>
      <c r="H36" s="133">
        <v>8600</v>
      </c>
      <c r="I36" s="42">
        <v>8600</v>
      </c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</row>
    <row r="37" spans="1:9" ht="18" customHeight="1">
      <c r="A37" s="40" t="s">
        <v>93</v>
      </c>
      <c r="B37" s="42"/>
      <c r="C37" s="52">
        <f>SUM(C38:C45)</f>
        <v>4886840.4</v>
      </c>
      <c r="D37" s="52">
        <f aca="true" t="shared" si="5" ref="D37:I37">SUM(D38:D45)</f>
        <v>1858827.1</v>
      </c>
      <c r="E37" s="52">
        <f t="shared" si="5"/>
        <v>2996813.1</v>
      </c>
      <c r="F37" s="52">
        <f t="shared" si="5"/>
        <v>31200.2</v>
      </c>
      <c r="G37" s="52">
        <f t="shared" si="5"/>
        <v>0</v>
      </c>
      <c r="H37" s="52"/>
      <c r="I37" s="52">
        <f t="shared" si="5"/>
        <v>4886840.4</v>
      </c>
    </row>
    <row r="38" spans="1:243" ht="18" customHeight="1">
      <c r="A38" s="41" t="s">
        <v>94</v>
      </c>
      <c r="B38" s="42">
        <v>3323713</v>
      </c>
      <c r="C38" s="42">
        <v>3323713</v>
      </c>
      <c r="D38" s="42">
        <v>772337</v>
      </c>
      <c r="E38" s="42">
        <v>2542016</v>
      </c>
      <c r="F38" s="42">
        <v>9360</v>
      </c>
      <c r="G38" s="63"/>
      <c r="H38" s="103">
        <v>3323713</v>
      </c>
      <c r="I38" s="103">
        <v>3323713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</row>
    <row r="39" spans="1:243" ht="18" customHeight="1">
      <c r="A39" s="41" t="s">
        <v>95</v>
      </c>
      <c r="B39" s="42"/>
      <c r="C39" s="42">
        <f aca="true" t="shared" si="6" ref="C39:C45">SUM(D39:F39)</f>
        <v>878180</v>
      </c>
      <c r="D39" s="42">
        <v>873980</v>
      </c>
      <c r="E39" s="42">
        <v>4200</v>
      </c>
      <c r="F39" s="42"/>
      <c r="G39" s="98"/>
      <c r="H39" s="104"/>
      <c r="I39" s="101">
        <v>878180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</row>
    <row r="40" spans="1:243" ht="18" customHeight="1">
      <c r="A40" s="41" t="s">
        <v>96</v>
      </c>
      <c r="B40" s="42">
        <v>30670</v>
      </c>
      <c r="C40" s="42">
        <f t="shared" si="6"/>
        <v>30670</v>
      </c>
      <c r="D40" s="42">
        <v>30670</v>
      </c>
      <c r="E40" s="42"/>
      <c r="F40" s="42"/>
      <c r="G40" s="98"/>
      <c r="H40" s="101">
        <v>30670</v>
      </c>
      <c r="I40" s="101">
        <v>30670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</row>
    <row r="41" spans="1:243" ht="18" customHeight="1">
      <c r="A41" s="41" t="s">
        <v>97</v>
      </c>
      <c r="B41" s="42"/>
      <c r="C41" s="42">
        <f t="shared" si="6"/>
        <v>84223</v>
      </c>
      <c r="D41" s="42">
        <v>51570</v>
      </c>
      <c r="E41" s="42">
        <v>27661</v>
      </c>
      <c r="F41" s="42">
        <v>4992</v>
      </c>
      <c r="G41" s="98"/>
      <c r="H41" s="98"/>
      <c r="I41" s="101">
        <v>84223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</row>
    <row r="42" spans="1:243" ht="18" customHeight="1">
      <c r="A42" s="41" t="s">
        <v>98</v>
      </c>
      <c r="B42" s="42"/>
      <c r="C42" s="42">
        <f t="shared" si="6"/>
        <v>38954.399999999994</v>
      </c>
      <c r="D42" s="42">
        <v>9714.1</v>
      </c>
      <c r="E42" s="42">
        <v>26432.1</v>
      </c>
      <c r="F42" s="42">
        <v>2808.2</v>
      </c>
      <c r="G42" s="98"/>
      <c r="H42" s="98"/>
      <c r="I42" s="101">
        <v>38954.399999999994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</row>
    <row r="43" spans="1:243" ht="18" customHeight="1">
      <c r="A43" s="41" t="s">
        <v>99</v>
      </c>
      <c r="B43" s="42"/>
      <c r="C43" s="42">
        <f t="shared" si="6"/>
        <v>71052</v>
      </c>
      <c r="D43" s="42">
        <v>44678</v>
      </c>
      <c r="E43" s="42">
        <v>18574</v>
      </c>
      <c r="F43" s="42">
        <f>3120+4680</f>
        <v>7800</v>
      </c>
      <c r="G43" s="98"/>
      <c r="H43" s="98"/>
      <c r="I43" s="101">
        <v>71052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</row>
    <row r="44" spans="1:243" ht="18" customHeight="1">
      <c r="A44" s="41" t="s">
        <v>100</v>
      </c>
      <c r="B44" s="42"/>
      <c r="C44" s="42">
        <f>SUM(D44:F44)</f>
        <v>440048</v>
      </c>
      <c r="D44" s="42">
        <v>55878</v>
      </c>
      <c r="E44" s="42">
        <v>377930</v>
      </c>
      <c r="F44" s="42">
        <v>6240</v>
      </c>
      <c r="G44" s="98"/>
      <c r="H44" s="98"/>
      <c r="I44" s="101">
        <v>440048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</row>
    <row r="45" spans="1:243" ht="18" customHeight="1">
      <c r="A45" s="41" t="s">
        <v>101</v>
      </c>
      <c r="B45" s="42"/>
      <c r="C45" s="42">
        <f t="shared" si="6"/>
        <v>20000</v>
      </c>
      <c r="D45" s="42">
        <v>20000</v>
      </c>
      <c r="E45" s="42"/>
      <c r="F45" s="42"/>
      <c r="G45" s="99"/>
      <c r="H45" s="99"/>
      <c r="I45" s="102">
        <v>20000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</row>
    <row r="46" spans="1:243" ht="18" customHeight="1">
      <c r="A46" s="55" t="s">
        <v>102</v>
      </c>
      <c r="B46" s="39"/>
      <c r="C46" s="52">
        <f>SUM(C47:C50)+C52</f>
        <v>1458753.3</v>
      </c>
      <c r="D46" s="52">
        <f aca="true" t="shared" si="7" ref="D46:I46">SUM(D47:D50)+D52</f>
        <v>359840</v>
      </c>
      <c r="E46" s="52">
        <f t="shared" si="7"/>
        <v>398275</v>
      </c>
      <c r="F46" s="52">
        <f t="shared" si="7"/>
        <v>700638.3</v>
      </c>
      <c r="G46" s="52">
        <f t="shared" si="7"/>
        <v>0</v>
      </c>
      <c r="H46" s="52">
        <f t="shared" si="7"/>
        <v>0</v>
      </c>
      <c r="I46" s="52">
        <f t="shared" si="7"/>
        <v>1458753.3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</row>
    <row r="47" spans="1:229" ht="18" customHeight="1">
      <c r="A47" s="41" t="s">
        <v>103</v>
      </c>
      <c r="B47" s="42"/>
      <c r="C47" s="42">
        <f aca="true" t="shared" si="8" ref="C47:C60">SUM(D47:F47)</f>
        <v>784702</v>
      </c>
      <c r="D47" s="48">
        <v>193957</v>
      </c>
      <c r="E47" s="42">
        <v>200108</v>
      </c>
      <c r="F47" s="42">
        <v>390637</v>
      </c>
      <c r="G47" s="133"/>
      <c r="H47" s="131"/>
      <c r="I47" s="105">
        <v>784702</v>
      </c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</row>
    <row r="48" spans="1:229" ht="18" customHeight="1">
      <c r="A48" s="41" t="s">
        <v>104</v>
      </c>
      <c r="B48" s="42"/>
      <c r="C48" s="42">
        <f t="shared" si="8"/>
        <v>263716</v>
      </c>
      <c r="D48" s="48">
        <v>57977</v>
      </c>
      <c r="E48" s="42">
        <v>100752</v>
      </c>
      <c r="F48" s="42">
        <v>104987</v>
      </c>
      <c r="G48" s="131"/>
      <c r="H48" s="131"/>
      <c r="I48" s="105">
        <v>263716</v>
      </c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</row>
    <row r="49" spans="1:229" ht="18" customHeight="1">
      <c r="A49" s="41" t="s">
        <v>105</v>
      </c>
      <c r="B49" s="42"/>
      <c r="C49" s="42">
        <f t="shared" si="8"/>
        <v>261285.3</v>
      </c>
      <c r="D49" s="48">
        <v>38006</v>
      </c>
      <c r="E49" s="42">
        <v>63915</v>
      </c>
      <c r="F49" s="42">
        <v>159364.3</v>
      </c>
      <c r="G49" s="131"/>
      <c r="H49" s="131"/>
      <c r="I49" s="105">
        <v>261285.3</v>
      </c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</row>
    <row r="50" spans="1:229" ht="18" customHeight="1">
      <c r="A50" s="41" t="s">
        <v>106</v>
      </c>
      <c r="B50" s="42"/>
      <c r="C50" s="42">
        <f t="shared" si="8"/>
        <v>129050</v>
      </c>
      <c r="D50" s="48">
        <v>49900</v>
      </c>
      <c r="E50" s="42">
        <v>33500</v>
      </c>
      <c r="F50" s="42">
        <v>45650</v>
      </c>
      <c r="G50" s="131"/>
      <c r="H50" s="131"/>
      <c r="I50" s="105">
        <v>129050</v>
      </c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</row>
    <row r="51" spans="1:229" ht="18" customHeight="1">
      <c r="A51" s="41" t="s">
        <v>107</v>
      </c>
      <c r="B51" s="42"/>
      <c r="C51" s="42">
        <f t="shared" si="8"/>
        <v>46500</v>
      </c>
      <c r="D51" s="48">
        <v>30000</v>
      </c>
      <c r="E51" s="42">
        <v>16500</v>
      </c>
      <c r="F51" s="42"/>
      <c r="G51" s="131"/>
      <c r="H51" s="131"/>
      <c r="I51" s="105">
        <v>46500</v>
      </c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</row>
    <row r="52" spans="1:229" ht="18" customHeight="1">
      <c r="A52" s="41" t="s">
        <v>108</v>
      </c>
      <c r="B52" s="42"/>
      <c r="C52" s="42">
        <f t="shared" si="8"/>
        <v>20000</v>
      </c>
      <c r="D52" s="48">
        <v>20000</v>
      </c>
      <c r="E52" s="42"/>
      <c r="F52" s="42"/>
      <c r="G52" s="131"/>
      <c r="H52" s="131"/>
      <c r="I52" s="105">
        <v>20000</v>
      </c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</row>
    <row r="53" spans="1:229" ht="18" customHeight="1">
      <c r="A53" s="55" t="s">
        <v>109</v>
      </c>
      <c r="B53" s="39"/>
      <c r="C53" s="52">
        <f t="shared" si="8"/>
        <v>298305</v>
      </c>
      <c r="D53" s="52">
        <v>74227</v>
      </c>
      <c r="E53" s="52">
        <v>40830</v>
      </c>
      <c r="F53" s="52">
        <v>183248</v>
      </c>
      <c r="G53" s="131"/>
      <c r="H53" s="133"/>
      <c r="I53" s="106">
        <v>298305</v>
      </c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</row>
    <row r="54" spans="1:229" ht="18" customHeight="1">
      <c r="A54" s="55" t="s">
        <v>110</v>
      </c>
      <c r="B54" s="39">
        <v>78200</v>
      </c>
      <c r="C54" s="52">
        <f t="shared" si="8"/>
        <v>171806</v>
      </c>
      <c r="D54" s="52">
        <v>75000</v>
      </c>
      <c r="E54" s="52">
        <v>87730</v>
      </c>
      <c r="F54" s="52">
        <v>9076</v>
      </c>
      <c r="G54" s="131"/>
      <c r="H54" s="133">
        <v>78200</v>
      </c>
      <c r="I54" s="106">
        <v>171806</v>
      </c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</row>
    <row r="55" spans="1:229" ht="18" customHeight="1">
      <c r="A55" s="55" t="s">
        <v>111</v>
      </c>
      <c r="B55" s="39"/>
      <c r="C55" s="52">
        <f t="shared" si="8"/>
        <v>194673</v>
      </c>
      <c r="D55" s="52">
        <v>74330</v>
      </c>
      <c r="E55" s="52">
        <v>45003</v>
      </c>
      <c r="F55" s="52">
        <f>66340+9000</f>
        <v>75340</v>
      </c>
      <c r="G55" s="131"/>
      <c r="H55" s="133"/>
      <c r="I55" s="106">
        <v>194673</v>
      </c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</row>
    <row r="56" spans="1:229" ht="18" customHeight="1">
      <c r="A56" s="55" t="s">
        <v>112</v>
      </c>
      <c r="B56" s="39">
        <f>+B57+B58</f>
        <v>60896</v>
      </c>
      <c r="C56" s="52">
        <f t="shared" si="8"/>
        <v>60896</v>
      </c>
      <c r="D56" s="52">
        <f>+D57+D58</f>
        <v>60896</v>
      </c>
      <c r="E56" s="52"/>
      <c r="F56" s="52"/>
      <c r="G56" s="131"/>
      <c r="H56" s="133">
        <v>60896</v>
      </c>
      <c r="I56" s="106">
        <f>I57+I58</f>
        <v>60896</v>
      </c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</row>
    <row r="57" spans="1:229" ht="18" customHeight="1">
      <c r="A57" s="56" t="s">
        <v>113</v>
      </c>
      <c r="B57" s="42">
        <f>9396+29000</f>
        <v>38396</v>
      </c>
      <c r="C57" s="42">
        <f t="shared" si="8"/>
        <v>38396</v>
      </c>
      <c r="D57" s="42">
        <f>29000+9396</f>
        <v>38396</v>
      </c>
      <c r="E57" s="52"/>
      <c r="F57" s="52"/>
      <c r="G57" s="131"/>
      <c r="H57" s="133">
        <v>38396</v>
      </c>
      <c r="I57" s="105">
        <v>38396</v>
      </c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</row>
    <row r="58" spans="1:229" ht="18" customHeight="1">
      <c r="A58" s="56" t="s">
        <v>114</v>
      </c>
      <c r="B58" s="48">
        <v>22500</v>
      </c>
      <c r="C58" s="48">
        <f t="shared" si="8"/>
        <v>22500</v>
      </c>
      <c r="D58" s="48">
        <v>22500</v>
      </c>
      <c r="E58" s="52"/>
      <c r="F58" s="52"/>
      <c r="G58" s="131"/>
      <c r="H58" s="133">
        <v>22500</v>
      </c>
      <c r="I58" s="105">
        <v>22500</v>
      </c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  <c r="GP58" s="132"/>
      <c r="GQ58" s="132"/>
      <c r="GR58" s="132"/>
      <c r="GS58" s="132"/>
      <c r="GT58" s="132"/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2"/>
      <c r="HS58" s="132"/>
      <c r="HT58" s="132"/>
      <c r="HU58" s="132"/>
    </row>
    <row r="59" spans="1:229" ht="18" customHeight="1">
      <c r="A59" s="40" t="s">
        <v>115</v>
      </c>
      <c r="B59" s="52">
        <v>1170</v>
      </c>
      <c r="C59" s="52">
        <f t="shared" si="8"/>
        <v>1170</v>
      </c>
      <c r="D59" s="52">
        <v>1170</v>
      </c>
      <c r="E59" s="39"/>
      <c r="F59" s="39"/>
      <c r="G59" s="100"/>
      <c r="H59" s="106">
        <v>1170</v>
      </c>
      <c r="I59" s="106">
        <v>1170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</row>
    <row r="60" spans="1:229" ht="18" customHeight="1">
      <c r="A60" s="40" t="s">
        <v>116</v>
      </c>
      <c r="B60" s="52">
        <v>212360</v>
      </c>
      <c r="C60" s="52">
        <f t="shared" si="8"/>
        <v>216800</v>
      </c>
      <c r="D60" s="52">
        <v>106580</v>
      </c>
      <c r="E60" s="52">
        <f>110220-F60</f>
        <v>90142</v>
      </c>
      <c r="F60" s="52">
        <v>20078</v>
      </c>
      <c r="G60" s="100"/>
      <c r="H60" s="106">
        <v>212360</v>
      </c>
      <c r="I60" s="106">
        <v>216800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</row>
    <row r="61" spans="1:229" ht="18" customHeight="1">
      <c r="A61" s="38" t="s">
        <v>117</v>
      </c>
      <c r="B61" s="39"/>
      <c r="C61" s="52">
        <f>C62</f>
        <v>70000</v>
      </c>
      <c r="D61" s="52">
        <f>D62</f>
        <v>48400</v>
      </c>
      <c r="E61" s="52">
        <f>E62</f>
        <v>21600</v>
      </c>
      <c r="F61" s="52">
        <f>F62</f>
        <v>0</v>
      </c>
      <c r="G61" s="106">
        <v>-70000</v>
      </c>
      <c r="H61" s="111"/>
      <c r="I61" s="112">
        <v>0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</row>
    <row r="62" spans="1:229" ht="18" customHeight="1">
      <c r="A62" s="41" t="s">
        <v>118</v>
      </c>
      <c r="B62" s="42"/>
      <c r="C62" s="42">
        <f>SUM(D62:F62)</f>
        <v>70000</v>
      </c>
      <c r="D62" s="42">
        <v>48400</v>
      </c>
      <c r="E62" s="42">
        <v>21600</v>
      </c>
      <c r="F62" s="42"/>
      <c r="G62" s="108">
        <v>-70000</v>
      </c>
      <c r="H62" s="109"/>
      <c r="I62" s="110">
        <v>0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</row>
    <row r="63" spans="1:9" ht="18" customHeight="1">
      <c r="A63" s="58" t="s">
        <v>119</v>
      </c>
      <c r="B63" s="59"/>
      <c r="C63" s="59"/>
      <c r="D63" s="60"/>
      <c r="E63" s="60"/>
      <c r="F63" s="60"/>
      <c r="G63" s="107"/>
      <c r="H63" s="107"/>
      <c r="I63" s="107"/>
    </row>
    <row r="64" spans="1:9" ht="18" customHeight="1">
      <c r="A64" s="61" t="s">
        <v>120</v>
      </c>
      <c r="B64" s="62">
        <f>B65-B66</f>
        <v>11320</v>
      </c>
      <c r="C64" s="62">
        <f>C65-C66</f>
        <v>11320</v>
      </c>
      <c r="D64" s="62">
        <f>D65-D66</f>
        <v>11320</v>
      </c>
      <c r="E64" s="63"/>
      <c r="F64" s="63"/>
      <c r="G64" s="66"/>
      <c r="H64" s="62">
        <f>H65-H66</f>
        <v>11320</v>
      </c>
      <c r="I64" s="62">
        <f>I65-I66</f>
        <v>11320</v>
      </c>
    </row>
    <row r="65" spans="1:9" ht="18" customHeight="1">
      <c r="A65" s="64" t="s">
        <v>121</v>
      </c>
      <c r="B65" s="45">
        <v>10717411</v>
      </c>
      <c r="C65" s="65">
        <f>B65+133000</f>
        <v>10850411</v>
      </c>
      <c r="D65" s="65">
        <f>6212312-889142</f>
        <v>5323170</v>
      </c>
      <c r="E65" s="66"/>
      <c r="F65" s="66"/>
      <c r="G65" s="66"/>
      <c r="H65" s="45">
        <v>10717411</v>
      </c>
      <c r="I65" s="65">
        <f>H65+133000</f>
        <v>10850411</v>
      </c>
    </row>
    <row r="66" spans="1:9" ht="18" customHeight="1">
      <c r="A66" s="64" t="s">
        <v>122</v>
      </c>
      <c r="B66" s="45">
        <v>10706091</v>
      </c>
      <c r="C66" s="65">
        <f>B66+133000</f>
        <v>10839091</v>
      </c>
      <c r="D66" s="65">
        <f>6200992-889142</f>
        <v>5311850</v>
      </c>
      <c r="E66" s="66"/>
      <c r="F66" s="66"/>
      <c r="G66" s="66"/>
      <c r="H66" s="45">
        <v>10706091</v>
      </c>
      <c r="I66" s="65">
        <f>H66+133000</f>
        <v>10839091</v>
      </c>
    </row>
    <row r="67" spans="1:9" ht="18" customHeight="1">
      <c r="A67" s="61" t="s">
        <v>123</v>
      </c>
      <c r="B67" s="67">
        <f>B68+B69</f>
        <v>264970</v>
      </c>
      <c r="C67" s="67">
        <f>C68+C69</f>
        <v>264970</v>
      </c>
      <c r="D67" s="67">
        <f>D68+D69</f>
        <v>264970</v>
      </c>
      <c r="E67" s="68"/>
      <c r="F67" s="66"/>
      <c r="G67" s="66"/>
      <c r="H67" s="67">
        <f>H68+H69</f>
        <v>264970</v>
      </c>
      <c r="I67" s="67">
        <f>I68+I69</f>
        <v>264970</v>
      </c>
    </row>
    <row r="68" spans="1:9" ht="18" customHeight="1">
      <c r="A68" s="64" t="s">
        <v>124</v>
      </c>
      <c r="B68" s="69">
        <v>253650</v>
      </c>
      <c r="C68" s="69">
        <v>253650</v>
      </c>
      <c r="D68" s="69">
        <v>253650</v>
      </c>
      <c r="E68" s="68"/>
      <c r="F68" s="66"/>
      <c r="G68" s="66"/>
      <c r="H68" s="69">
        <v>253650</v>
      </c>
      <c r="I68" s="69">
        <v>253650</v>
      </c>
    </row>
    <row r="69" spans="1:9" ht="18" customHeight="1">
      <c r="A69" s="64" t="s">
        <v>125</v>
      </c>
      <c r="B69" s="69">
        <f>B64</f>
        <v>11320</v>
      </c>
      <c r="C69" s="69">
        <f>C64</f>
        <v>11320</v>
      </c>
      <c r="D69" s="69">
        <f>D64</f>
        <v>11320</v>
      </c>
      <c r="E69" s="68"/>
      <c r="F69" s="66"/>
      <c r="G69" s="66"/>
      <c r="H69" s="69">
        <f>H64</f>
        <v>11320</v>
      </c>
      <c r="I69" s="69">
        <f>I64</f>
        <v>11320</v>
      </c>
    </row>
    <row r="70" spans="1:9" ht="18" customHeight="1">
      <c r="A70" s="61" t="s">
        <v>126</v>
      </c>
      <c r="B70" s="70">
        <f>B71+B72</f>
        <v>253650</v>
      </c>
      <c r="C70" s="70">
        <f>C71+C72</f>
        <v>253650</v>
      </c>
      <c r="D70" s="70">
        <f>D71+D72</f>
        <v>253650</v>
      </c>
      <c r="E70" s="70"/>
      <c r="F70" s="63"/>
      <c r="G70" s="66"/>
      <c r="H70" s="70">
        <f>H71+H72</f>
        <v>253650</v>
      </c>
      <c r="I70" s="70">
        <f>I71+I72</f>
        <v>253650</v>
      </c>
    </row>
    <row r="71" spans="1:9" ht="18" customHeight="1">
      <c r="A71" s="71" t="s">
        <v>127</v>
      </c>
      <c r="B71" s="72">
        <v>243770</v>
      </c>
      <c r="C71" s="72">
        <v>243770</v>
      </c>
      <c r="D71" s="72">
        <v>243770</v>
      </c>
      <c r="E71" s="72"/>
      <c r="F71" s="68"/>
      <c r="G71" s="66"/>
      <c r="H71" s="72">
        <v>243770</v>
      </c>
      <c r="I71" s="72">
        <v>243770</v>
      </c>
    </row>
    <row r="72" spans="1:9" ht="18" customHeight="1">
      <c r="A72" s="71" t="s">
        <v>128</v>
      </c>
      <c r="B72" s="72">
        <v>9880</v>
      </c>
      <c r="C72" s="72">
        <v>9880</v>
      </c>
      <c r="D72" s="72">
        <v>9880</v>
      </c>
      <c r="E72" s="72"/>
      <c r="F72" s="68"/>
      <c r="G72" s="66"/>
      <c r="H72" s="72">
        <v>9880</v>
      </c>
      <c r="I72" s="72">
        <v>9880</v>
      </c>
    </row>
    <row r="73" spans="1:9" ht="18" customHeight="1">
      <c r="A73" s="73" t="s">
        <v>129</v>
      </c>
      <c r="B73" s="74">
        <v>943740</v>
      </c>
      <c r="C73" s="74">
        <f>(4851700+70000)*20%</f>
        <v>984340</v>
      </c>
      <c r="D73" s="74">
        <f>(4851700+70000)*20%</f>
        <v>984340</v>
      </c>
      <c r="E73" s="76"/>
      <c r="F73" s="76"/>
      <c r="G73" s="129">
        <v>-14000</v>
      </c>
      <c r="H73" s="74">
        <v>943740</v>
      </c>
      <c r="I73" s="74">
        <f>4851700*20%</f>
        <v>970340</v>
      </c>
    </row>
  </sheetData>
  <sheetProtection/>
  <mergeCells count="11">
    <mergeCell ref="C6:C8"/>
    <mergeCell ref="A1:I1"/>
    <mergeCell ref="A6:A8"/>
    <mergeCell ref="H7:H8"/>
    <mergeCell ref="I7:I8"/>
    <mergeCell ref="G6:G8"/>
    <mergeCell ref="A2:I2"/>
    <mergeCell ref="A3:I3"/>
    <mergeCell ref="A4:I4"/>
    <mergeCell ref="D7:F7"/>
    <mergeCell ref="B6:B8"/>
  </mergeCells>
  <printOptions horizontalCentered="1"/>
  <pageMargins left="0.5" right="0.25" top="0.5" bottom="0.4" header="0.25" footer="0.2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4">
      <selection activeCell="A5" sqref="A5:F5"/>
    </sheetView>
  </sheetViews>
  <sheetFormatPr defaultColWidth="11.3984375" defaultRowHeight="14.25"/>
  <cols>
    <col min="1" max="1" width="39.69921875" style="77" customWidth="1"/>
    <col min="2" max="2" width="13.09765625" style="33" customWidth="1"/>
    <col min="3" max="4" width="12.5" style="33" customWidth="1"/>
    <col min="5" max="5" width="10.8984375" style="33" customWidth="1"/>
    <col min="6" max="6" width="11.59765625" style="33" customWidth="1"/>
    <col min="7" max="16384" width="11.3984375" style="33" customWidth="1"/>
  </cols>
  <sheetData>
    <row r="1" spans="1:6" ht="18.75">
      <c r="A1" s="162" t="s">
        <v>151</v>
      </c>
      <c r="B1" s="162"/>
      <c r="C1" s="162"/>
      <c r="D1" s="162"/>
      <c r="E1" s="162"/>
      <c r="F1" s="162"/>
    </row>
    <row r="2" spans="1:6" ht="20.25">
      <c r="A2" s="155" t="s">
        <v>152</v>
      </c>
      <c r="B2" s="155"/>
      <c r="C2" s="155"/>
      <c r="D2" s="155"/>
      <c r="E2" s="155"/>
      <c r="F2" s="155"/>
    </row>
    <row r="3" spans="1:6" ht="20.25">
      <c r="A3" s="155" t="s">
        <v>3</v>
      </c>
      <c r="B3" s="155"/>
      <c r="C3" s="155"/>
      <c r="D3" s="155"/>
      <c r="E3" s="155"/>
      <c r="F3" s="155"/>
    </row>
    <row r="4" spans="1:6" ht="18.75">
      <c r="A4" s="156" t="s">
        <v>153</v>
      </c>
      <c r="B4" s="156"/>
      <c r="C4" s="156"/>
      <c r="D4" s="156"/>
      <c r="E4" s="156"/>
      <c r="F4" s="156"/>
    </row>
    <row r="5" spans="1:6" ht="18.75">
      <c r="A5" s="156" t="s">
        <v>163</v>
      </c>
      <c r="B5" s="156"/>
      <c r="C5" s="156"/>
      <c r="D5" s="156"/>
      <c r="E5" s="156"/>
      <c r="F5" s="156"/>
    </row>
    <row r="6" spans="1:6" ht="18.75">
      <c r="A6" s="3"/>
      <c r="B6" s="3"/>
      <c r="C6" s="3"/>
      <c r="D6" s="3"/>
      <c r="E6" s="163" t="s">
        <v>136</v>
      </c>
      <c r="F6" s="163"/>
    </row>
    <row r="7" spans="1:6" ht="16.5" customHeight="1">
      <c r="A7" s="165" t="s">
        <v>0</v>
      </c>
      <c r="B7" s="171" t="s">
        <v>5</v>
      </c>
      <c r="C7" s="174" t="s">
        <v>6</v>
      </c>
      <c r="D7" s="177" t="s">
        <v>7</v>
      </c>
      <c r="E7" s="178"/>
      <c r="F7" s="179"/>
    </row>
    <row r="8" spans="1:6" ht="23.25" customHeight="1">
      <c r="A8" s="165"/>
      <c r="B8" s="172"/>
      <c r="C8" s="175"/>
      <c r="D8" s="180"/>
      <c r="E8" s="181"/>
      <c r="F8" s="182"/>
    </row>
    <row r="9" spans="1:6" ht="26.25" customHeight="1">
      <c r="A9" s="165"/>
      <c r="B9" s="173"/>
      <c r="C9" s="176"/>
      <c r="D9" s="5" t="s">
        <v>8</v>
      </c>
      <c r="E9" s="5" t="s">
        <v>9</v>
      </c>
      <c r="F9" s="5" t="s">
        <v>10</v>
      </c>
    </row>
    <row r="10" spans="1:6" ht="15">
      <c r="A10" s="93">
        <v>1</v>
      </c>
      <c r="B10" s="94">
        <v>2</v>
      </c>
      <c r="C10" s="94" t="s">
        <v>11</v>
      </c>
      <c r="D10" s="94">
        <v>4</v>
      </c>
      <c r="E10" s="94">
        <v>5</v>
      </c>
      <c r="F10" s="94">
        <v>6</v>
      </c>
    </row>
    <row r="11" spans="1:6" ht="18" customHeight="1">
      <c r="A11" s="35" t="s">
        <v>67</v>
      </c>
      <c r="B11" s="36">
        <f>B12+B62</f>
        <v>11603833</v>
      </c>
      <c r="C11" s="36">
        <f>C12+C62</f>
        <v>11736833</v>
      </c>
      <c r="D11" s="36">
        <f>D12+D62</f>
        <v>6209592.4</v>
      </c>
      <c r="E11" s="36">
        <f>E12+E62</f>
        <v>4503665.1</v>
      </c>
      <c r="F11" s="36">
        <f>F12+F62</f>
        <v>1023575.5</v>
      </c>
    </row>
    <row r="12" spans="1:6" ht="18" customHeight="1">
      <c r="A12" s="38" t="s">
        <v>68</v>
      </c>
      <c r="B12" s="39">
        <f>+B13+B24+B60+B61</f>
        <v>11603833</v>
      </c>
      <c r="C12" s="39">
        <f>+C13+C24+C60+C61</f>
        <v>11736833</v>
      </c>
      <c r="D12" s="39">
        <f>+D13+D24+D60+D61</f>
        <v>6209592.4</v>
      </c>
      <c r="E12" s="39">
        <f>+E13+E24+E60+E61</f>
        <v>4503665.1</v>
      </c>
      <c r="F12" s="39">
        <f>+F13+F24+F60+F61</f>
        <v>1023575.5</v>
      </c>
    </row>
    <row r="13" spans="1:6" ht="17.25" customHeight="1">
      <c r="A13" s="40" t="s">
        <v>69</v>
      </c>
      <c r="B13" s="39">
        <f>SUM(B14:B17)</f>
        <v>3520926</v>
      </c>
      <c r="C13" s="39">
        <f>SUM(C14:C17)</f>
        <v>3520926</v>
      </c>
      <c r="D13" s="39">
        <f>SUM(D14:D17)</f>
        <v>3130914</v>
      </c>
      <c r="E13" s="39">
        <f>SUM(E14:E17)</f>
        <v>390012</v>
      </c>
      <c r="F13" s="39">
        <f>SUM(F14:F17)</f>
        <v>0</v>
      </c>
    </row>
    <row r="14" spans="1:6" ht="18" customHeight="1">
      <c r="A14" s="41" t="s">
        <v>70</v>
      </c>
      <c r="B14" s="42">
        <f>1227380-11320</f>
        <v>1216060</v>
      </c>
      <c r="C14" s="42">
        <f>SUM(D14:F14)</f>
        <v>1216060</v>
      </c>
      <c r="D14" s="42">
        <f>B14-E14</f>
        <v>957648</v>
      </c>
      <c r="E14" s="42">
        <v>258412</v>
      </c>
      <c r="F14" s="42"/>
    </row>
    <row r="15" spans="1:6" ht="18" customHeight="1">
      <c r="A15" s="41" t="s">
        <v>71</v>
      </c>
      <c r="B15" s="42">
        <v>300000</v>
      </c>
      <c r="C15" s="42">
        <f>D15+E15+F15</f>
        <v>300000</v>
      </c>
      <c r="D15" s="42">
        <f>B15-E15</f>
        <v>168400</v>
      </c>
      <c r="E15" s="42">
        <v>131600</v>
      </c>
      <c r="F15" s="42"/>
    </row>
    <row r="16" spans="1:6" ht="18" customHeight="1">
      <c r="A16" s="44" t="s">
        <v>72</v>
      </c>
      <c r="B16" s="45">
        <v>1177000</v>
      </c>
      <c r="C16" s="42">
        <f>SUM(D16:F16)</f>
        <v>1177000</v>
      </c>
      <c r="D16" s="45">
        <v>1177000</v>
      </c>
      <c r="E16" s="42"/>
      <c r="F16" s="42"/>
    </row>
    <row r="17" spans="1:6" ht="18" customHeight="1">
      <c r="A17" s="44" t="s">
        <v>73</v>
      </c>
      <c r="B17" s="78">
        <f>+B18+B21</f>
        <v>827866</v>
      </c>
      <c r="C17" s="78">
        <f>+C18+C21</f>
        <v>827866</v>
      </c>
      <c r="D17" s="78">
        <f>+D18+D21</f>
        <v>827866</v>
      </c>
      <c r="E17" s="42"/>
      <c r="F17" s="42"/>
    </row>
    <row r="18" spans="1:6" ht="18" customHeight="1">
      <c r="A18" s="44" t="s">
        <v>74</v>
      </c>
      <c r="B18" s="45">
        <f>+B19+B20</f>
        <v>727796</v>
      </c>
      <c r="C18" s="45">
        <f>+C19+C20</f>
        <v>727796</v>
      </c>
      <c r="D18" s="45">
        <f>+D19+D20</f>
        <v>727796</v>
      </c>
      <c r="E18" s="42"/>
      <c r="F18" s="42"/>
    </row>
    <row r="19" spans="1:6" ht="18" customHeight="1">
      <c r="A19" s="44" t="s">
        <v>75</v>
      </c>
      <c r="B19" s="45">
        <v>385300</v>
      </c>
      <c r="C19" s="45">
        <v>385300</v>
      </c>
      <c r="D19" s="45">
        <v>385300</v>
      </c>
      <c r="E19" s="42"/>
      <c r="F19" s="42"/>
    </row>
    <row r="20" spans="1:6" ht="18" customHeight="1">
      <c r="A20" s="44" t="s">
        <v>76</v>
      </c>
      <c r="B20" s="45">
        <v>342496</v>
      </c>
      <c r="C20" s="45">
        <v>342496</v>
      </c>
      <c r="D20" s="45">
        <v>342496</v>
      </c>
      <c r="E20" s="42"/>
      <c r="F20" s="42"/>
    </row>
    <row r="21" spans="1:6" ht="18" customHeight="1">
      <c r="A21" s="44" t="s">
        <v>77</v>
      </c>
      <c r="B21" s="45">
        <f>+B22+B23</f>
        <v>100070</v>
      </c>
      <c r="C21" s="45">
        <f>+C22+C23</f>
        <v>100070</v>
      </c>
      <c r="D21" s="45">
        <f>+D22+D23</f>
        <v>100070</v>
      </c>
      <c r="E21" s="42"/>
      <c r="F21" s="42"/>
    </row>
    <row r="22" spans="1:6" ht="18" customHeight="1">
      <c r="A22" s="44" t="s">
        <v>78</v>
      </c>
      <c r="B22" s="45">
        <v>17070</v>
      </c>
      <c r="C22" s="45">
        <v>17070</v>
      </c>
      <c r="D22" s="45">
        <v>17070</v>
      </c>
      <c r="E22" s="42"/>
      <c r="F22" s="42"/>
    </row>
    <row r="23" spans="1:6" ht="18" customHeight="1">
      <c r="A23" s="44" t="s">
        <v>79</v>
      </c>
      <c r="B23" s="45">
        <v>83000</v>
      </c>
      <c r="C23" s="45">
        <v>83000</v>
      </c>
      <c r="D23" s="45">
        <v>83000</v>
      </c>
      <c r="E23" s="42"/>
      <c r="F23" s="42"/>
    </row>
    <row r="24" spans="1:6" ht="18" customHeight="1">
      <c r="A24" s="40" t="s">
        <v>80</v>
      </c>
      <c r="B24" s="39">
        <f>7860777+B37</f>
        <v>7869377</v>
      </c>
      <c r="C24" s="39">
        <f>C25+C38+C47+C54+C55+C56+C57</f>
        <v>7997937</v>
      </c>
      <c r="D24" s="39">
        <f>D25+D38+D47+D54+D55+D56+D57</f>
        <v>2970928.4</v>
      </c>
      <c r="E24" s="39">
        <f>E25+E38+E47+E54+E55+E56+E57</f>
        <v>4023511.1</v>
      </c>
      <c r="F24" s="39">
        <f>F25+F38+F47+F54+F55+F56+F57</f>
        <v>1003497.5</v>
      </c>
    </row>
    <row r="25" spans="1:6" ht="18" customHeight="1">
      <c r="A25" s="40" t="s">
        <v>81</v>
      </c>
      <c r="B25" s="39"/>
      <c r="C25" s="39">
        <f>SUM(C26:C36)+C37</f>
        <v>926663.3</v>
      </c>
      <c r="D25" s="39">
        <f>SUM(D26:D36)+D37</f>
        <v>467808.3</v>
      </c>
      <c r="E25" s="39">
        <f>SUM(E26:E36)</f>
        <v>454860</v>
      </c>
      <c r="F25" s="39">
        <f>SUM(F26:F36)</f>
        <v>3995</v>
      </c>
    </row>
    <row r="26" spans="1:6" ht="18" customHeight="1">
      <c r="A26" s="41" t="s">
        <v>82</v>
      </c>
      <c r="B26" s="42"/>
      <c r="C26" s="42">
        <f aca="true" t="shared" si="0" ref="C26:C36">SUM(D26:F26)</f>
        <v>83888.3</v>
      </c>
      <c r="D26" s="42">
        <v>83888.3</v>
      </c>
      <c r="E26" s="42"/>
      <c r="F26" s="42"/>
    </row>
    <row r="27" spans="1:6" ht="18" customHeight="1">
      <c r="A27" s="41" t="s">
        <v>83</v>
      </c>
      <c r="B27" s="42"/>
      <c r="C27" s="42">
        <f t="shared" si="0"/>
        <v>7999</v>
      </c>
      <c r="D27" s="42">
        <v>7999</v>
      </c>
      <c r="E27" s="42"/>
      <c r="F27" s="42"/>
    </row>
    <row r="28" spans="1:6" ht="18" customHeight="1">
      <c r="A28" s="41" t="s">
        <v>84</v>
      </c>
      <c r="B28" s="42"/>
      <c r="C28" s="42">
        <f t="shared" si="0"/>
        <v>204712</v>
      </c>
      <c r="D28" s="42">
        <v>101383</v>
      </c>
      <c r="E28" s="42">
        <v>103329</v>
      </c>
      <c r="F28" s="42"/>
    </row>
    <row r="29" spans="1:6" ht="18" customHeight="1">
      <c r="A29" s="41" t="s">
        <v>85</v>
      </c>
      <c r="B29" s="42"/>
      <c r="C29" s="42">
        <f t="shared" si="0"/>
        <v>15790</v>
      </c>
      <c r="D29" s="42">
        <v>10000</v>
      </c>
      <c r="E29" s="42">
        <v>5790</v>
      </c>
      <c r="F29" s="42"/>
    </row>
    <row r="30" spans="1:6" ht="18" customHeight="1">
      <c r="A30" s="41" t="s">
        <v>86</v>
      </c>
      <c r="B30" s="42"/>
      <c r="C30" s="42">
        <f t="shared" si="0"/>
        <v>85020</v>
      </c>
      <c r="D30" s="42">
        <v>39910</v>
      </c>
      <c r="E30" s="42">
        <v>45110</v>
      </c>
      <c r="F30" s="42"/>
    </row>
    <row r="31" spans="1:6" ht="18" customHeight="1">
      <c r="A31" s="41" t="s">
        <v>87</v>
      </c>
      <c r="B31" s="42"/>
      <c r="C31" s="42">
        <f t="shared" si="0"/>
        <v>50430</v>
      </c>
      <c r="D31" s="42"/>
      <c r="E31" s="42">
        <v>50430</v>
      </c>
      <c r="F31" s="42"/>
    </row>
    <row r="32" spans="1:6" ht="18" customHeight="1">
      <c r="A32" s="41" t="s">
        <v>88</v>
      </c>
      <c r="B32" s="42"/>
      <c r="C32" s="42">
        <f t="shared" si="0"/>
        <v>23377</v>
      </c>
      <c r="D32" s="42">
        <v>10000</v>
      </c>
      <c r="E32" s="42">
        <v>9382</v>
      </c>
      <c r="F32" s="42">
        <v>3995</v>
      </c>
    </row>
    <row r="33" spans="1:6" ht="18" customHeight="1">
      <c r="A33" s="41" t="s">
        <v>89</v>
      </c>
      <c r="B33" s="42"/>
      <c r="C33" s="42">
        <f t="shared" si="0"/>
        <v>251576</v>
      </c>
      <c r="D33" s="42">
        <v>125787</v>
      </c>
      <c r="E33" s="42">
        <v>125789</v>
      </c>
      <c r="F33" s="42"/>
    </row>
    <row r="34" spans="1:6" ht="18" customHeight="1">
      <c r="A34" s="41" t="s">
        <v>90</v>
      </c>
      <c r="B34" s="42"/>
      <c r="C34" s="42">
        <f t="shared" si="0"/>
        <v>73811</v>
      </c>
      <c r="D34" s="42">
        <v>49861</v>
      </c>
      <c r="E34" s="42">
        <v>23950</v>
      </c>
      <c r="F34" s="42"/>
    </row>
    <row r="35" spans="1:6" ht="18" customHeight="1">
      <c r="A35" s="41" t="s">
        <v>91</v>
      </c>
      <c r="B35" s="49">
        <v>380</v>
      </c>
      <c r="C35" s="49">
        <f t="shared" si="0"/>
        <v>380</v>
      </c>
      <c r="D35" s="49">
        <v>380</v>
      </c>
      <c r="E35" s="42"/>
      <c r="F35" s="42"/>
    </row>
    <row r="36" spans="1:6" s="51" customFormat="1" ht="18" customHeight="1">
      <c r="A36" s="79" t="s">
        <v>92</v>
      </c>
      <c r="B36" s="80"/>
      <c r="C36" s="80">
        <f t="shared" si="0"/>
        <v>121080</v>
      </c>
      <c r="D36" s="80">
        <v>30000</v>
      </c>
      <c r="E36" s="80">
        <v>91080</v>
      </c>
      <c r="F36" s="80"/>
    </row>
    <row r="37" spans="1:6" s="51" customFormat="1" ht="18" customHeight="1">
      <c r="A37" s="79" t="s">
        <v>132</v>
      </c>
      <c r="B37" s="80">
        <v>8600</v>
      </c>
      <c r="C37" s="80">
        <v>8600</v>
      </c>
      <c r="D37" s="80">
        <v>8600</v>
      </c>
      <c r="E37" s="80"/>
      <c r="F37" s="80"/>
    </row>
    <row r="38" spans="1:6" ht="18" customHeight="1">
      <c r="A38" s="40" t="s">
        <v>93</v>
      </c>
      <c r="B38" s="42"/>
      <c r="C38" s="52">
        <f>SUM(C39:C46)</f>
        <v>4886840.4</v>
      </c>
      <c r="D38" s="52">
        <f>SUM(D39:D46)</f>
        <v>1858827.1</v>
      </c>
      <c r="E38" s="52">
        <f>SUM(E39:E46)</f>
        <v>2996813.1</v>
      </c>
      <c r="F38" s="52">
        <f>SUM(F39:F46)</f>
        <v>31200.2</v>
      </c>
    </row>
    <row r="39" spans="1:6" ht="18" customHeight="1">
      <c r="A39" s="41" t="s">
        <v>94</v>
      </c>
      <c r="B39" s="42">
        <v>3323713</v>
      </c>
      <c r="C39" s="42">
        <v>3323713</v>
      </c>
      <c r="D39" s="42">
        <v>772337</v>
      </c>
      <c r="E39" s="42">
        <v>2542016</v>
      </c>
      <c r="F39" s="42">
        <v>9360</v>
      </c>
    </row>
    <row r="40" spans="1:6" ht="18" customHeight="1">
      <c r="A40" s="41" t="s">
        <v>95</v>
      </c>
      <c r="B40" s="42"/>
      <c r="C40" s="42">
        <f aca="true" t="shared" si="1" ref="C40:C46">SUM(D40:F40)</f>
        <v>878180</v>
      </c>
      <c r="D40" s="42">
        <v>873980</v>
      </c>
      <c r="E40" s="42">
        <v>4200</v>
      </c>
      <c r="F40" s="42"/>
    </row>
    <row r="41" spans="1:6" ht="18" customHeight="1">
      <c r="A41" s="41" t="s">
        <v>96</v>
      </c>
      <c r="B41" s="42">
        <v>30670</v>
      </c>
      <c r="C41" s="42">
        <f t="shared" si="1"/>
        <v>30670</v>
      </c>
      <c r="D41" s="42">
        <v>30670</v>
      </c>
      <c r="E41" s="42"/>
      <c r="F41" s="42"/>
    </row>
    <row r="42" spans="1:6" ht="18" customHeight="1">
      <c r="A42" s="41" t="s">
        <v>97</v>
      </c>
      <c r="B42" s="42"/>
      <c r="C42" s="42">
        <f t="shared" si="1"/>
        <v>84223</v>
      </c>
      <c r="D42" s="42">
        <v>51570</v>
      </c>
      <c r="E42" s="42">
        <v>27661</v>
      </c>
      <c r="F42" s="42">
        <v>4992</v>
      </c>
    </row>
    <row r="43" spans="1:6" ht="18" customHeight="1">
      <c r="A43" s="41" t="s">
        <v>98</v>
      </c>
      <c r="B43" s="42"/>
      <c r="C43" s="42">
        <f t="shared" si="1"/>
        <v>38954.399999999994</v>
      </c>
      <c r="D43" s="42">
        <v>9714.1</v>
      </c>
      <c r="E43" s="42">
        <v>26432.1</v>
      </c>
      <c r="F43" s="42">
        <v>2808.2</v>
      </c>
    </row>
    <row r="44" spans="1:6" ht="18" customHeight="1">
      <c r="A44" s="41" t="s">
        <v>99</v>
      </c>
      <c r="B44" s="42"/>
      <c r="C44" s="42">
        <f t="shared" si="1"/>
        <v>71052</v>
      </c>
      <c r="D44" s="42">
        <v>44678</v>
      </c>
      <c r="E44" s="42">
        <v>18574</v>
      </c>
      <c r="F44" s="42">
        <f>3120+4680</f>
        <v>7800</v>
      </c>
    </row>
    <row r="45" spans="1:6" ht="18" customHeight="1">
      <c r="A45" s="41" t="s">
        <v>100</v>
      </c>
      <c r="B45" s="42"/>
      <c r="C45" s="42">
        <f>SUM(D45:F45)</f>
        <v>440048</v>
      </c>
      <c r="D45" s="42">
        <v>55878</v>
      </c>
      <c r="E45" s="42">
        <v>377930</v>
      </c>
      <c r="F45" s="42">
        <v>6240</v>
      </c>
    </row>
    <row r="46" spans="1:6" ht="18" customHeight="1">
      <c r="A46" s="41" t="s">
        <v>101</v>
      </c>
      <c r="B46" s="42"/>
      <c r="C46" s="42">
        <f t="shared" si="1"/>
        <v>20000</v>
      </c>
      <c r="D46" s="42">
        <v>20000</v>
      </c>
      <c r="E46" s="42"/>
      <c r="F46" s="42"/>
    </row>
    <row r="47" spans="1:6" ht="18" customHeight="1">
      <c r="A47" s="55" t="s">
        <v>102</v>
      </c>
      <c r="B47" s="39"/>
      <c r="C47" s="52">
        <f>SUM(C48:C51)+C53</f>
        <v>1458753.3</v>
      </c>
      <c r="D47" s="52">
        <f>SUM(D48:D51)+D53</f>
        <v>359840</v>
      </c>
      <c r="E47" s="52">
        <f>SUM(E48:E51)+E53</f>
        <v>398275</v>
      </c>
      <c r="F47" s="52">
        <f>SUM(F48:F51)+F53</f>
        <v>700638.3</v>
      </c>
    </row>
    <row r="48" spans="1:6" ht="18" customHeight="1">
      <c r="A48" s="41" t="s">
        <v>103</v>
      </c>
      <c r="B48" s="42"/>
      <c r="C48" s="42">
        <f aca="true" t="shared" si="2" ref="C48:C61">SUM(D48:F48)</f>
        <v>784702</v>
      </c>
      <c r="D48" s="48">
        <v>193957</v>
      </c>
      <c r="E48" s="42">
        <v>200108</v>
      </c>
      <c r="F48" s="42">
        <v>390637</v>
      </c>
    </row>
    <row r="49" spans="1:6" ht="18" customHeight="1">
      <c r="A49" s="41" t="s">
        <v>104</v>
      </c>
      <c r="B49" s="42"/>
      <c r="C49" s="42">
        <f t="shared" si="2"/>
        <v>263716</v>
      </c>
      <c r="D49" s="48">
        <v>57977</v>
      </c>
      <c r="E49" s="42">
        <v>100752</v>
      </c>
      <c r="F49" s="42">
        <v>104987</v>
      </c>
    </row>
    <row r="50" spans="1:6" ht="18" customHeight="1">
      <c r="A50" s="41" t="s">
        <v>105</v>
      </c>
      <c r="B50" s="42"/>
      <c r="C50" s="42">
        <f t="shared" si="2"/>
        <v>261285.3</v>
      </c>
      <c r="D50" s="48">
        <v>38006</v>
      </c>
      <c r="E50" s="42">
        <v>63915</v>
      </c>
      <c r="F50" s="42">
        <v>159364.3</v>
      </c>
    </row>
    <row r="51" spans="1:6" ht="18" customHeight="1">
      <c r="A51" s="41" t="s">
        <v>106</v>
      </c>
      <c r="B51" s="42"/>
      <c r="C51" s="42">
        <f t="shared" si="2"/>
        <v>129050</v>
      </c>
      <c r="D51" s="48">
        <v>49900</v>
      </c>
      <c r="E51" s="42">
        <v>33500</v>
      </c>
      <c r="F51" s="42">
        <v>45650</v>
      </c>
    </row>
    <row r="52" spans="1:6" ht="18" customHeight="1">
      <c r="A52" s="41" t="s">
        <v>107</v>
      </c>
      <c r="B52" s="42"/>
      <c r="C52" s="42">
        <f t="shared" si="2"/>
        <v>46500</v>
      </c>
      <c r="D52" s="48">
        <v>30000</v>
      </c>
      <c r="E52" s="42">
        <v>16500</v>
      </c>
      <c r="F52" s="42"/>
    </row>
    <row r="53" spans="1:6" ht="18" customHeight="1">
      <c r="A53" s="41" t="s">
        <v>108</v>
      </c>
      <c r="B53" s="42"/>
      <c r="C53" s="42">
        <f t="shared" si="2"/>
        <v>20000</v>
      </c>
      <c r="D53" s="48">
        <v>20000</v>
      </c>
      <c r="E53" s="42"/>
      <c r="F53" s="42"/>
    </row>
    <row r="54" spans="1:6" ht="18" customHeight="1">
      <c r="A54" s="55" t="s">
        <v>109</v>
      </c>
      <c r="B54" s="39"/>
      <c r="C54" s="52">
        <f t="shared" si="2"/>
        <v>298305</v>
      </c>
      <c r="D54" s="52">
        <v>74227</v>
      </c>
      <c r="E54" s="52">
        <v>40830</v>
      </c>
      <c r="F54" s="52">
        <v>183248</v>
      </c>
    </row>
    <row r="55" spans="1:6" ht="18" customHeight="1">
      <c r="A55" s="55" t="s">
        <v>110</v>
      </c>
      <c r="B55" s="39">
        <v>78200</v>
      </c>
      <c r="C55" s="52">
        <f t="shared" si="2"/>
        <v>171806</v>
      </c>
      <c r="D55" s="52">
        <v>75000</v>
      </c>
      <c r="E55" s="52">
        <v>87730</v>
      </c>
      <c r="F55" s="52">
        <v>9076</v>
      </c>
    </row>
    <row r="56" spans="1:6" ht="18" customHeight="1">
      <c r="A56" s="55" t="s">
        <v>111</v>
      </c>
      <c r="B56" s="39"/>
      <c r="C56" s="52">
        <f t="shared" si="2"/>
        <v>194673</v>
      </c>
      <c r="D56" s="52">
        <v>74330</v>
      </c>
      <c r="E56" s="52">
        <v>45003</v>
      </c>
      <c r="F56" s="52">
        <f>66340+9000</f>
        <v>75340</v>
      </c>
    </row>
    <row r="57" spans="1:6" ht="18" customHeight="1">
      <c r="A57" s="55" t="s">
        <v>112</v>
      </c>
      <c r="B57" s="39">
        <f>+B58+B59</f>
        <v>60896</v>
      </c>
      <c r="C57" s="52">
        <f t="shared" si="2"/>
        <v>60896</v>
      </c>
      <c r="D57" s="52">
        <f>+D58+D59</f>
        <v>60896</v>
      </c>
      <c r="E57" s="52"/>
      <c r="F57" s="52"/>
    </row>
    <row r="58" spans="1:6" ht="18" customHeight="1">
      <c r="A58" s="56" t="s">
        <v>113</v>
      </c>
      <c r="B58" s="49">
        <f>9396+29000</f>
        <v>38396</v>
      </c>
      <c r="C58" s="49">
        <f t="shared" si="2"/>
        <v>38396</v>
      </c>
      <c r="D58" s="49">
        <f>29000+9396</f>
        <v>38396</v>
      </c>
      <c r="E58" s="52"/>
      <c r="F58" s="52"/>
    </row>
    <row r="59" spans="1:6" ht="18" customHeight="1">
      <c r="A59" s="56" t="s">
        <v>114</v>
      </c>
      <c r="B59" s="50">
        <v>22500</v>
      </c>
      <c r="C59" s="50">
        <f t="shared" si="2"/>
        <v>22500</v>
      </c>
      <c r="D59" s="50">
        <v>22500</v>
      </c>
      <c r="E59" s="52"/>
      <c r="F59" s="52"/>
    </row>
    <row r="60" spans="1:6" ht="18" customHeight="1">
      <c r="A60" s="40" t="s">
        <v>115</v>
      </c>
      <c r="B60" s="52">
        <v>1170</v>
      </c>
      <c r="C60" s="52">
        <f t="shared" si="2"/>
        <v>1170</v>
      </c>
      <c r="D60" s="52">
        <v>1170</v>
      </c>
      <c r="E60" s="39"/>
      <c r="F60" s="39"/>
    </row>
    <row r="61" spans="1:6" ht="18" customHeight="1">
      <c r="A61" s="40" t="s">
        <v>116</v>
      </c>
      <c r="B61" s="52">
        <v>212360</v>
      </c>
      <c r="C61" s="52">
        <f t="shared" si="2"/>
        <v>216800</v>
      </c>
      <c r="D61" s="52">
        <v>106580</v>
      </c>
      <c r="E61" s="52">
        <f>110220-F61</f>
        <v>90142</v>
      </c>
      <c r="F61" s="52">
        <v>20078</v>
      </c>
    </row>
    <row r="62" spans="1:6" ht="18" customHeight="1">
      <c r="A62" s="38" t="s">
        <v>117</v>
      </c>
      <c r="B62" s="39"/>
      <c r="C62" s="52">
        <f>C63</f>
        <v>0</v>
      </c>
      <c r="D62" s="52">
        <f>D63</f>
        <v>0</v>
      </c>
      <c r="E62" s="52">
        <f>E63</f>
        <v>0</v>
      </c>
      <c r="F62" s="52">
        <f>F63</f>
        <v>0</v>
      </c>
    </row>
    <row r="63" spans="1:6" ht="18" customHeight="1" hidden="1">
      <c r="A63" s="41" t="s">
        <v>118</v>
      </c>
      <c r="B63" s="42"/>
      <c r="C63" s="42">
        <v>0</v>
      </c>
      <c r="D63" s="42">
        <v>0</v>
      </c>
      <c r="E63" s="42">
        <v>0</v>
      </c>
      <c r="F63" s="42"/>
    </row>
    <row r="64" spans="1:6" ht="18" customHeight="1">
      <c r="A64" s="58" t="s">
        <v>119</v>
      </c>
      <c r="B64" s="59"/>
      <c r="C64" s="59"/>
      <c r="D64" s="60"/>
      <c r="E64" s="60"/>
      <c r="F64" s="60"/>
    </row>
    <row r="65" spans="1:6" ht="18" customHeight="1">
      <c r="A65" s="61" t="s">
        <v>120</v>
      </c>
      <c r="B65" s="62">
        <f>B66-B67</f>
        <v>11320</v>
      </c>
      <c r="C65" s="62">
        <f>C66-C67</f>
        <v>11320</v>
      </c>
      <c r="D65" s="62">
        <f>D66-D67</f>
        <v>11320</v>
      </c>
      <c r="E65" s="63"/>
      <c r="F65" s="63"/>
    </row>
    <row r="66" spans="1:6" ht="18" customHeight="1">
      <c r="A66" s="64" t="s">
        <v>121</v>
      </c>
      <c r="B66" s="45">
        <v>10717411</v>
      </c>
      <c r="C66" s="65">
        <f>B66+133000</f>
        <v>10850411</v>
      </c>
      <c r="D66" s="65">
        <f>6212312-889142</f>
        <v>5323170</v>
      </c>
      <c r="E66" s="66"/>
      <c r="F66" s="66"/>
    </row>
    <row r="67" spans="1:6" ht="18" customHeight="1">
      <c r="A67" s="64" t="s">
        <v>122</v>
      </c>
      <c r="B67" s="45">
        <v>10706091</v>
      </c>
      <c r="C67" s="65">
        <f>B67+133000</f>
        <v>10839091</v>
      </c>
      <c r="D67" s="65">
        <f>6200992-889142</f>
        <v>5311850</v>
      </c>
      <c r="E67" s="66"/>
      <c r="F67" s="66"/>
    </row>
    <row r="68" spans="1:6" ht="18" customHeight="1">
      <c r="A68" s="61" t="s">
        <v>123</v>
      </c>
      <c r="B68" s="67">
        <f>B69+B70</f>
        <v>264970</v>
      </c>
      <c r="C68" s="67">
        <f>C69+C70</f>
        <v>264970</v>
      </c>
      <c r="D68" s="67">
        <f>D69+D70</f>
        <v>264970</v>
      </c>
      <c r="E68" s="68"/>
      <c r="F68" s="66"/>
    </row>
    <row r="69" spans="1:6" ht="18" customHeight="1">
      <c r="A69" s="64" t="s">
        <v>124</v>
      </c>
      <c r="B69" s="69">
        <v>253650</v>
      </c>
      <c r="C69" s="69">
        <v>253650</v>
      </c>
      <c r="D69" s="69">
        <v>253650</v>
      </c>
      <c r="E69" s="68"/>
      <c r="F69" s="66"/>
    </row>
    <row r="70" spans="1:6" ht="18" customHeight="1">
      <c r="A70" s="64" t="s">
        <v>125</v>
      </c>
      <c r="B70" s="69">
        <f>B65</f>
        <v>11320</v>
      </c>
      <c r="C70" s="69">
        <f>C65</f>
        <v>11320</v>
      </c>
      <c r="D70" s="69">
        <f>D65</f>
        <v>11320</v>
      </c>
      <c r="E70" s="68"/>
      <c r="F70" s="66"/>
    </row>
    <row r="71" spans="1:6" ht="18" customHeight="1">
      <c r="A71" s="61" t="s">
        <v>126</v>
      </c>
      <c r="B71" s="70">
        <f>B72+B73</f>
        <v>253650</v>
      </c>
      <c r="C71" s="70">
        <f>C72+C73</f>
        <v>253650</v>
      </c>
      <c r="D71" s="70">
        <f>D72+D73</f>
        <v>253650</v>
      </c>
      <c r="E71" s="70"/>
      <c r="F71" s="63"/>
    </row>
    <row r="72" spans="1:6" ht="18" customHeight="1">
      <c r="A72" s="71" t="s">
        <v>127</v>
      </c>
      <c r="B72" s="72">
        <v>243770</v>
      </c>
      <c r="C72" s="72">
        <v>243770</v>
      </c>
      <c r="D72" s="72">
        <v>243770</v>
      </c>
      <c r="E72" s="72"/>
      <c r="F72" s="68"/>
    </row>
    <row r="73" spans="1:6" ht="18" customHeight="1">
      <c r="A73" s="71" t="s">
        <v>128</v>
      </c>
      <c r="B73" s="72">
        <v>9880</v>
      </c>
      <c r="C73" s="72">
        <v>9880</v>
      </c>
      <c r="D73" s="72">
        <v>9880</v>
      </c>
      <c r="E73" s="72"/>
      <c r="F73" s="68"/>
    </row>
    <row r="74" spans="1:6" ht="18" customHeight="1">
      <c r="A74" s="73" t="s">
        <v>129</v>
      </c>
      <c r="B74" s="74">
        <v>943740</v>
      </c>
      <c r="C74" s="75">
        <f>4851700*20%</f>
        <v>970340</v>
      </c>
      <c r="D74" s="75">
        <f>4851700*20%</f>
        <v>970340</v>
      </c>
      <c r="E74" s="76"/>
      <c r="F74" s="76"/>
    </row>
  </sheetData>
  <sheetProtection/>
  <mergeCells count="10">
    <mergeCell ref="D7:F8"/>
    <mergeCell ref="A2:F2"/>
    <mergeCell ref="A1:F1"/>
    <mergeCell ref="B7:B9"/>
    <mergeCell ref="C7:C9"/>
    <mergeCell ref="A3:F3"/>
    <mergeCell ref="A4:F4"/>
    <mergeCell ref="A5:F5"/>
    <mergeCell ref="E6:F6"/>
    <mergeCell ref="A7:A9"/>
  </mergeCells>
  <printOptions horizontalCentered="1"/>
  <pageMargins left="0.5" right="0.25" top="0.5" bottom="0.5" header="0.25" footer="0.2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NHAT THANH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</dc:creator>
  <cp:keywords/>
  <dc:description/>
  <cp:lastModifiedBy>User</cp:lastModifiedBy>
  <cp:lastPrinted>2017-05-19T06:50:39Z</cp:lastPrinted>
  <dcterms:created xsi:type="dcterms:W3CDTF">2003-10-03T08:30:01Z</dcterms:created>
  <dcterms:modified xsi:type="dcterms:W3CDTF">2017-05-28T03:48:55Z</dcterms:modified>
  <cp:category/>
  <cp:version/>
  <cp:contentType/>
  <cp:contentStatus/>
</cp:coreProperties>
</file>